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APEX\4. CS\022 GW Postępowanie Zakupowe\02 Na stronę internetową\2024_03_22_Ostateczne\"/>
    </mc:Choice>
  </mc:AlternateContent>
  <xr:revisionPtr revIDLastSave="0" documentId="13_ncr:1_{DA7E7EA6-70CC-48BF-A4B4-2E261A1C9028}" xr6:coauthVersionLast="47" xr6:coauthVersionMax="47" xr10:uidLastSave="{00000000-0000-0000-0000-000000000000}"/>
  <bookViews>
    <workbookView xWindow="-120" yWindow="-120" windowWidth="29040" windowHeight="15720" xr2:uid="{B9FFB3F0-7FE6-4A71-B989-E9BA3361B664}"/>
  </bookViews>
  <sheets>
    <sheet name="Pusty" sheetId="12" r:id="rId1"/>
    <sheet name="Punkty" sheetId="1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6" i="12" l="1"/>
  <c r="T7" i="12"/>
  <c r="T8" i="12"/>
  <c r="T9" i="12"/>
  <c r="T10" i="12"/>
  <c r="T11" i="12"/>
  <c r="T12" i="12"/>
  <c r="T13" i="12"/>
  <c r="T14" i="12"/>
  <c r="T15" i="12"/>
  <c r="T16" i="12"/>
  <c r="T17" i="12"/>
  <c r="T18" i="12"/>
  <c r="T19" i="12"/>
  <c r="T20" i="12"/>
  <c r="T21" i="12"/>
  <c r="T22" i="12"/>
  <c r="T23" i="12"/>
  <c r="T24" i="12"/>
  <c r="T25" i="12"/>
  <c r="T5" i="12"/>
  <c r="E2" i="12" l="1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5" i="12"/>
  <c r="G5" i="12" s="1"/>
  <c r="L5" i="12" l="1"/>
  <c r="P6" i="12"/>
  <c r="P5" i="12"/>
  <c r="R6" i="12"/>
  <c r="R7" i="12"/>
  <c r="R8" i="12"/>
  <c r="R9" i="12"/>
  <c r="R10" i="12"/>
  <c r="R11" i="12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5" i="12"/>
  <c r="E5" i="12" s="1"/>
  <c r="D10" i="11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P25" i="12"/>
  <c r="N25" i="12"/>
  <c r="P24" i="12"/>
  <c r="N24" i="12"/>
  <c r="P23" i="12"/>
  <c r="N23" i="12"/>
  <c r="P22" i="12"/>
  <c r="N22" i="12"/>
  <c r="P21" i="12"/>
  <c r="N21" i="12"/>
  <c r="P20" i="12"/>
  <c r="N20" i="12"/>
  <c r="P19" i="12"/>
  <c r="N19" i="12"/>
  <c r="P18" i="12"/>
  <c r="N18" i="12"/>
  <c r="P17" i="12"/>
  <c r="N17" i="12"/>
  <c r="P16" i="12"/>
  <c r="N16" i="12"/>
  <c r="P15" i="12"/>
  <c r="N15" i="12"/>
  <c r="P14" i="12"/>
  <c r="N14" i="12"/>
  <c r="P13" i="12"/>
  <c r="N13" i="12"/>
  <c r="P12" i="12"/>
  <c r="N12" i="12"/>
  <c r="P11" i="12"/>
  <c r="N11" i="12"/>
  <c r="P10" i="12"/>
  <c r="N10" i="12"/>
  <c r="P9" i="12"/>
  <c r="N9" i="12"/>
  <c r="P8" i="12"/>
  <c r="N8" i="12"/>
  <c r="P7" i="12"/>
  <c r="N7" i="12"/>
  <c r="N6" i="12"/>
  <c r="N5" i="12"/>
  <c r="E6" i="12" l="1"/>
  <c r="E8" i="12"/>
  <c r="E7" i="12"/>
  <c r="E24" i="12"/>
  <c r="E20" i="12"/>
  <c r="E19" i="12"/>
  <c r="E22" i="12"/>
  <c r="E18" i="12"/>
  <c r="E12" i="12"/>
  <c r="E23" i="12"/>
  <c r="E10" i="12"/>
  <c r="E16" i="12"/>
  <c r="E25" i="12"/>
  <c r="E17" i="12"/>
  <c r="E15" i="12"/>
  <c r="E11" i="12"/>
  <c r="E14" i="12"/>
  <c r="E21" i="12"/>
  <c r="E13" i="12"/>
  <c r="E9" i="12"/>
  <c r="D21" i="12" l="1"/>
  <c r="D19" i="12"/>
  <c r="D5" i="12"/>
  <c r="D18" i="12"/>
  <c r="D17" i="12"/>
  <c r="D20" i="12"/>
  <c r="D15" i="12"/>
  <c r="D12" i="12"/>
  <c r="D7" i="12"/>
  <c r="D11" i="12"/>
  <c r="D10" i="12"/>
  <c r="D23" i="12"/>
  <c r="D14" i="12"/>
  <c r="D22" i="12"/>
  <c r="D6" i="12"/>
  <c r="D8" i="12"/>
  <c r="D13" i="12"/>
  <c r="D25" i="12"/>
  <c r="D9" i="12"/>
  <c r="D16" i="12"/>
  <c r="D24" i="12"/>
  <c r="E10" i="11"/>
</calcChain>
</file>

<file path=xl/sharedStrings.xml><?xml version="1.0" encoding="utf-8"?>
<sst xmlns="http://schemas.openxmlformats.org/spreadsheetml/2006/main" count="81" uniqueCount="64">
  <si>
    <t>Lp.</t>
  </si>
  <si>
    <t>Oferent</t>
  </si>
  <si>
    <t>Cena "C"</t>
  </si>
  <si>
    <t>Doświadczenie Wykonawcy "DW"</t>
  </si>
  <si>
    <t>Termin wykonania Przedmiotu Zamówienia "TW"</t>
  </si>
  <si>
    <t>Okres Gwarancji "OG"</t>
  </si>
  <si>
    <t>Punkty</t>
  </si>
  <si>
    <t>Kryterium</t>
  </si>
  <si>
    <t>1.</t>
  </si>
  <si>
    <t>2.</t>
  </si>
  <si>
    <t>3.</t>
  </si>
  <si>
    <t>4.</t>
  </si>
  <si>
    <t>Cena brutto</t>
  </si>
  <si>
    <t>Suma punktów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</si>
  <si>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</si>
  <si>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</si>
  <si>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</si>
  <si>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</si>
  <si>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</si>
  <si>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</si>
  <si>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</si>
  <si>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</si>
  <si>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</si>
  <si>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</si>
  <si>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</si>
  <si>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</si>
  <si>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</si>
  <si>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</si>
  <si>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</si>
  <si>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</si>
  <si>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r>
      <t>Finansowanie "F</t>
    </r>
    <r>
      <rPr>
        <vertAlign val="subscript"/>
        <sz val="11"/>
        <color theme="1"/>
        <rFont val="Times New Roman"/>
        <family val="1"/>
        <charset val="238"/>
      </rPr>
      <t>1</t>
    </r>
    <r>
      <rPr>
        <sz val="11"/>
        <color theme="1"/>
        <rFont val="Times New Roman"/>
        <family val="1"/>
        <charset val="238"/>
      </rPr>
      <t>"</t>
    </r>
  </si>
  <si>
    <r>
      <t>Finansowanie "F</t>
    </r>
    <r>
      <rPr>
        <vertAlign val="sub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>"</t>
    </r>
  </si>
  <si>
    <t>Max. Punkty razem:</t>
  </si>
  <si>
    <t>Max. Punkty:</t>
  </si>
  <si>
    <t>Marża
(max = 4%)</t>
  </si>
  <si>
    <t>Okres finansowania
(min=0,5 ; max=10)</t>
  </si>
  <si>
    <t>Ob. Bud.
(min=2 ; max=10)</t>
  </si>
  <si>
    <t>Liczba kwartałów
(min=20 ; max=32)</t>
  </si>
  <si>
    <t>Liczba miesięcy
(od 01.07.2024 r.
do 06.11.2026 r.
max = 28 mc)</t>
  </si>
  <si>
    <t>21.</t>
  </si>
  <si>
    <t>Pozycja</t>
  </si>
  <si>
    <t>L.p.</t>
  </si>
  <si>
    <t>OPIS KRYTERIÓW OCENY</t>
  </si>
  <si>
    <t>ZNACZENIE</t>
  </si>
  <si>
    <t>[%]</t>
  </si>
  <si>
    <t>MAX PUNKTY</t>
  </si>
  <si>
    <t>[pkt]</t>
  </si>
  <si>
    <t>Kryterium: Cena („C”)</t>
  </si>
  <si>
    <t>Kryterium: Doświadczenie Wykonawcy („DW”)</t>
  </si>
  <si>
    <t>Kryterium: Termin wykonania Przedmiotu Zamówienia („TW”)</t>
  </si>
  <si>
    <t>Kryterium: Okres gwarancji („OG”)</t>
  </si>
  <si>
    <r>
      <t>Kryterium fakultatywne</t>
    </r>
    <r>
      <rPr>
        <b/>
        <sz val="11"/>
        <color theme="1"/>
        <rFont val="Times New Roman"/>
        <family val="1"/>
        <charset val="238"/>
      </rPr>
      <t xml:space="preserve">: </t>
    </r>
    <r>
      <rPr>
        <sz val="11"/>
        <color theme="1"/>
        <rFont val="Times New Roman"/>
        <family val="1"/>
        <charset val="238"/>
      </rPr>
      <t>Finansowanie - Marża („F</t>
    </r>
    <r>
      <rPr>
        <vertAlign val="subscript"/>
        <sz val="11"/>
        <color theme="1"/>
        <rFont val="Times New Roman"/>
        <family val="1"/>
        <charset val="238"/>
      </rPr>
      <t>1</t>
    </r>
    <r>
      <rPr>
        <sz val="11"/>
        <color theme="1"/>
        <rFont val="Times New Roman"/>
        <family val="1"/>
        <charset val="238"/>
      </rPr>
      <t xml:space="preserve">”) </t>
    </r>
  </si>
  <si>
    <r>
      <t>Kryterium fakultatywne</t>
    </r>
    <r>
      <rPr>
        <b/>
        <sz val="11"/>
        <color theme="1"/>
        <rFont val="Times New Roman"/>
        <family val="1"/>
        <charset val="238"/>
      </rPr>
      <t xml:space="preserve">: </t>
    </r>
    <r>
      <rPr>
        <sz val="11"/>
        <color theme="1"/>
        <rFont val="Times New Roman"/>
        <family val="1"/>
        <charset val="238"/>
      </rPr>
      <t>Okres finansowania („F</t>
    </r>
    <r>
      <rPr>
        <vertAlign val="sub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 xml:space="preserve">”) </t>
    </r>
  </si>
  <si>
    <t>RAZEM</t>
  </si>
  <si>
    <t>Optymalizacja Projektu "OP"</t>
  </si>
  <si>
    <t>Faklutatywnie</t>
  </si>
  <si>
    <t>Cena brutto razem</t>
  </si>
  <si>
    <t>Cena brutto 
(max - 130 mln zł brutto)</t>
  </si>
  <si>
    <t>Obiekt bud. + infrrastr. kol. 
(max =4)</t>
  </si>
  <si>
    <t>min</t>
  </si>
  <si>
    <t>max</t>
  </si>
  <si>
    <t>max od. Bud</t>
  </si>
  <si>
    <t>min. Od. Bud.</t>
  </si>
  <si>
    <t>Min. Punkty: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</si>
</sst>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0.0"/>
    <numFmt numFmtId="166" formatCode="0.0%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vertAlign val="subscript"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  <font>
      <b/>
      <sz val="16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right" vertical="center"/>
    </xf>
    <xf numFmtId="0" fontId="1" fillId="3" borderId="16" xfId="0" applyFont="1" applyFill="1" applyBorder="1" applyAlignment="1">
      <alignment horizontal="left" vertical="center"/>
    </xf>
    <xf numFmtId="164" fontId="5" fillId="0" borderId="2" xfId="0" applyNumberFormat="1" applyFont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2" borderId="24" xfId="0" applyNumberFormat="1" applyFont="1" applyFill="1" applyBorder="1" applyAlignment="1">
      <alignment horizontal="center" vertical="center"/>
    </xf>
    <xf numFmtId="2" fontId="5" fillId="2" borderId="13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2" fontId="5" fillId="2" borderId="25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" fontId="3" fillId="4" borderId="26" xfId="0" applyNumberFormat="1" applyFont="1" applyFill="1" applyBorder="1" applyAlignment="1">
      <alignment horizontal="left" vertical="center" wrapText="1"/>
    </xf>
    <xf numFmtId="1" fontId="3" fillId="4" borderId="7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7" xfId="0" applyFont="1" applyBorder="1" applyAlignment="1">
      <alignment vertical="center" wrapText="1"/>
    </xf>
    <xf numFmtId="0" fontId="6" fillId="8" borderId="37" xfId="0" applyFont="1" applyFill="1" applyBorder="1" applyAlignment="1">
      <alignment horizontal="center" vertical="center" wrapText="1"/>
    </xf>
    <xf numFmtId="1" fontId="3" fillId="4" borderId="38" xfId="0" applyNumberFormat="1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" fontId="5" fillId="2" borderId="8" xfId="0" applyNumberFormat="1" applyFont="1" applyFill="1" applyBorder="1" applyAlignment="1">
      <alignment horizontal="center" vertical="center"/>
    </xf>
    <xf numFmtId="2" fontId="4" fillId="5" borderId="10" xfId="0" applyNumberFormat="1" applyFont="1" applyFill="1" applyBorder="1" applyAlignment="1">
      <alignment horizontal="center" vertical="center"/>
    </xf>
    <xf numFmtId="2" fontId="4" fillId="5" borderId="24" xfId="0" applyNumberFormat="1" applyFont="1" applyFill="1" applyBorder="1" applyAlignment="1">
      <alignment horizontal="center" vertical="center"/>
    </xf>
    <xf numFmtId="2" fontId="4" fillId="5" borderId="25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1" fillId="3" borderId="18" xfId="0" applyNumberFormat="1" applyFont="1" applyFill="1" applyBorder="1" applyAlignment="1">
      <alignment vertical="center"/>
    </xf>
    <xf numFmtId="164" fontId="1" fillId="3" borderId="40" xfId="0" applyNumberFormat="1" applyFont="1" applyFill="1" applyBorder="1" applyAlignment="1">
      <alignment vertical="center"/>
    </xf>
    <xf numFmtId="164" fontId="1" fillId="4" borderId="22" xfId="0" applyNumberFormat="1" applyFont="1" applyFill="1" applyBorder="1" applyAlignment="1">
      <alignment horizontal="center" vertical="center" wrapText="1"/>
    </xf>
    <xf numFmtId="164" fontId="1" fillId="4" borderId="23" xfId="0" applyNumberFormat="1" applyFont="1" applyFill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2" fontId="0" fillId="0" borderId="0" xfId="0" applyNumberFormat="1"/>
    <xf numFmtId="166" fontId="1" fillId="0" borderId="37" xfId="0" applyNumberFormat="1" applyFont="1" applyBorder="1" applyAlignment="1">
      <alignment horizontal="center" vertical="center" wrapText="1"/>
    </xf>
    <xf numFmtId="166" fontId="6" fillId="8" borderId="37" xfId="0" applyNumberFormat="1" applyFont="1" applyFill="1" applyBorder="1" applyAlignment="1">
      <alignment horizontal="center" vertical="center" wrapText="1"/>
    </xf>
    <xf numFmtId="1" fontId="3" fillId="4" borderId="41" xfId="0" applyNumberFormat="1" applyFont="1" applyFill="1" applyBorder="1" applyAlignment="1">
      <alignment horizontal="right" vertical="center" wrapText="1"/>
    </xf>
    <xf numFmtId="1" fontId="3" fillId="4" borderId="42" xfId="0" applyNumberFormat="1" applyFont="1" applyFill="1" applyBorder="1" applyAlignment="1">
      <alignment horizontal="left" vertical="center" wrapText="1"/>
    </xf>
    <xf numFmtId="165" fontId="5" fillId="2" borderId="8" xfId="0" applyNumberFormat="1" applyFont="1" applyFill="1" applyBorder="1" applyAlignment="1">
      <alignment horizontal="center" vertical="center"/>
    </xf>
    <xf numFmtId="165" fontId="5" fillId="2" borderId="13" xfId="0" applyNumberFormat="1" applyFont="1" applyFill="1" applyBorder="1" applyAlignment="1">
      <alignment horizontal="center" vertical="center"/>
    </xf>
    <xf numFmtId="165" fontId="5" fillId="2" borderId="9" xfId="0" applyNumberFormat="1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164" fontId="7" fillId="0" borderId="0" xfId="0" applyNumberFormat="1" applyFont="1"/>
    <xf numFmtId="2" fontId="5" fillId="6" borderId="4" xfId="0" applyNumberFormat="1" applyFont="1" applyFill="1" applyBorder="1" applyAlignment="1">
      <alignment horizontal="center" vertical="center"/>
    </xf>
    <xf numFmtId="2" fontId="5" fillId="6" borderId="5" xfId="0" applyNumberFormat="1" applyFont="1" applyFill="1" applyBorder="1" applyAlignment="1">
      <alignment horizontal="center" vertical="center"/>
    </xf>
    <xf numFmtId="2" fontId="5" fillId="6" borderId="43" xfId="0" applyNumberFormat="1" applyFont="1" applyFill="1" applyBorder="1" applyAlignment="1">
      <alignment horizontal="center" vertical="center"/>
    </xf>
    <xf numFmtId="2" fontId="5" fillId="2" borderId="44" xfId="0" applyNumberFormat="1" applyFont="1" applyFill="1" applyBorder="1" applyAlignment="1">
      <alignment horizontal="center" vertical="center"/>
    </xf>
    <xf numFmtId="0" fontId="1" fillId="4" borderId="4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1" fontId="3" fillId="4" borderId="27" xfId="0" applyNumberFormat="1" applyFont="1" applyFill="1" applyBorder="1" applyAlignment="1">
      <alignment horizontal="right" vertical="center" wrapText="1"/>
    </xf>
    <xf numFmtId="1" fontId="3" fillId="4" borderId="32" xfId="0" applyNumberFormat="1" applyFont="1" applyFill="1" applyBorder="1" applyAlignment="1">
      <alignment horizontal="right" vertical="center" wrapText="1"/>
    </xf>
    <xf numFmtId="164" fontId="3" fillId="4" borderId="27" xfId="0" applyNumberFormat="1" applyFont="1" applyFill="1" applyBorder="1" applyAlignment="1">
      <alignment horizontal="center" vertical="center" wrapText="1"/>
    </xf>
    <xf numFmtId="164" fontId="3" fillId="4" borderId="36" xfId="0" applyNumberFormat="1" applyFont="1" applyFill="1" applyBorder="1" applyAlignment="1">
      <alignment horizontal="center" vertical="center" wrapText="1"/>
    </xf>
    <xf numFmtId="1" fontId="3" fillId="4" borderId="28" xfId="0" applyNumberFormat="1" applyFont="1" applyFill="1" applyBorder="1" applyAlignment="1">
      <alignment horizontal="right" vertical="center" wrapText="1"/>
    </xf>
    <xf numFmtId="0" fontId="1" fillId="3" borderId="33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0" fillId="0" borderId="0" xfId="0" applyBorder="1"/>
    <xf numFmtId="10" fontId="0" fillId="0" borderId="0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</xdr:colOff>
      <xdr:row>2</xdr:row>
      <xdr:rowOff>15240</xdr:rowOff>
    </xdr:from>
    <xdr:to>
      <xdr:col>3</xdr:col>
      <xdr:colOff>0</xdr:colOff>
      <xdr:row>4</xdr:row>
      <xdr:rowOff>0</xdr:rowOff>
    </xdr:to>
    <xdr:cxnSp macro="">
      <xdr:nvCxnSpPr>
        <xdr:cNvPr id="2" name="Łącznik prosty 1">
          <a:extLst>
            <a:ext uri="{FF2B5EF4-FFF2-40B4-BE49-F238E27FC236}">
              <a16:creationId xmlns:a16="http://schemas.microsoft.com/office/drawing/2014/main" id="{3E9D1EED-B6A0-4DC5-9DAD-1A63C62A1460}"/>
            </a:ext>
          </a:extLst>
        </xdr:cNvPr>
        <xdr:cNvCxnSpPr/>
      </xdr:nvCxnSpPr>
      <xdr:spPr>
        <a:xfrm>
          <a:off x="1005840" y="501015"/>
          <a:ext cx="2489835" cy="1203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4A745-9A7C-4267-A7B3-E1DE6743113D}">
  <dimension ref="B1:W28"/>
  <sheetViews>
    <sheetView tabSelected="1" zoomScale="70" zoomScaleNormal="70" workbookViewId="0">
      <selection activeCell="I6" sqref="I6"/>
    </sheetView>
  </sheetViews>
  <sheetFormatPr defaultRowHeight="15" x14ac:dyDescent="0.25"/>
  <cols>
    <col min="2" max="2" width="5.7109375" customWidth="1"/>
    <col min="3" max="3" width="37.5703125" customWidth="1"/>
    <col min="4" max="4" width="9" style="32" customWidth="1"/>
    <col min="5" max="5" width="13.7109375" customWidth="1"/>
    <col min="6" max="6" width="22" customWidth="1"/>
    <col min="7" max="7" width="10.85546875" customWidth="1"/>
    <col min="8" max="9" width="20.85546875" style="46" customWidth="1"/>
    <col min="10" max="10" width="17.5703125" customWidth="1"/>
    <col min="11" max="11" width="17.7109375" customWidth="1"/>
    <col min="12" max="12" width="12" customWidth="1"/>
    <col min="13" max="13" width="17.28515625" customWidth="1"/>
    <col min="14" max="14" width="12.140625" customWidth="1"/>
    <col min="15" max="15" width="17.5703125" customWidth="1"/>
    <col min="16" max="16" width="11.5703125" customWidth="1"/>
    <col min="17" max="17" width="17.5703125" customWidth="1"/>
    <col min="18" max="18" width="11.85546875" customWidth="1"/>
    <col min="19" max="19" width="18.7109375" customWidth="1"/>
    <col min="20" max="20" width="11.85546875" customWidth="1"/>
  </cols>
  <sheetData>
    <row r="1" spans="2:23" ht="15.75" thickBot="1" x14ac:dyDescent="0.3">
      <c r="S1" s="31" t="s">
        <v>63</v>
      </c>
      <c r="T1" s="64">
        <v>4</v>
      </c>
    </row>
    <row r="2" spans="2:23" ht="22.5" customHeight="1" thickBot="1" x14ac:dyDescent="0.3">
      <c r="B2" s="83" t="s">
        <v>0</v>
      </c>
      <c r="C2" s="85" t="s">
        <v>32</v>
      </c>
      <c r="D2" s="86"/>
      <c r="E2" s="30">
        <f>G2+L2+N2+P2+R2+T2</f>
        <v>200</v>
      </c>
      <c r="F2" s="31" t="s">
        <v>33</v>
      </c>
      <c r="G2" s="38">
        <v>165</v>
      </c>
      <c r="H2" s="87" t="s">
        <v>55</v>
      </c>
      <c r="I2" s="88"/>
      <c r="J2" s="85" t="s">
        <v>33</v>
      </c>
      <c r="K2" s="89"/>
      <c r="L2" s="30">
        <v>6</v>
      </c>
      <c r="M2" s="31" t="s">
        <v>33</v>
      </c>
      <c r="N2" s="30">
        <v>11</v>
      </c>
      <c r="O2" s="31" t="s">
        <v>33</v>
      </c>
      <c r="P2" s="38">
        <v>10</v>
      </c>
      <c r="Q2" s="63" t="s">
        <v>33</v>
      </c>
      <c r="R2" s="64">
        <v>2</v>
      </c>
      <c r="S2" s="63" t="s">
        <v>33</v>
      </c>
      <c r="T2" s="64">
        <v>6</v>
      </c>
    </row>
    <row r="3" spans="2:23" ht="33" customHeight="1" x14ac:dyDescent="0.25">
      <c r="B3" s="84"/>
      <c r="C3" s="14" t="s">
        <v>7</v>
      </c>
      <c r="D3" s="90" t="s">
        <v>40</v>
      </c>
      <c r="E3" s="92" t="s">
        <v>13</v>
      </c>
      <c r="F3" s="94" t="s">
        <v>2</v>
      </c>
      <c r="G3" s="95"/>
      <c r="H3" s="47" t="s">
        <v>54</v>
      </c>
      <c r="I3" s="48"/>
      <c r="J3" s="96" t="s">
        <v>3</v>
      </c>
      <c r="K3" s="96"/>
      <c r="L3" s="96"/>
      <c r="M3" s="77" t="s">
        <v>4</v>
      </c>
      <c r="N3" s="78"/>
      <c r="O3" s="79" t="s">
        <v>5</v>
      </c>
      <c r="P3" s="80"/>
      <c r="Q3" s="81" t="s">
        <v>30</v>
      </c>
      <c r="R3" s="82"/>
      <c r="S3" s="79" t="s">
        <v>31</v>
      </c>
      <c r="T3" s="80"/>
    </row>
    <row r="4" spans="2:23" ht="63" customHeight="1" thickBot="1" x14ac:dyDescent="0.3">
      <c r="B4" s="84"/>
      <c r="C4" s="15" t="s">
        <v>1</v>
      </c>
      <c r="D4" s="91"/>
      <c r="E4" s="93"/>
      <c r="F4" s="10" t="s">
        <v>12</v>
      </c>
      <c r="G4" s="13" t="s">
        <v>6</v>
      </c>
      <c r="H4" s="49" t="s">
        <v>57</v>
      </c>
      <c r="I4" s="50" t="s">
        <v>56</v>
      </c>
      <c r="J4" s="9" t="s">
        <v>36</v>
      </c>
      <c r="K4" s="8" t="s">
        <v>58</v>
      </c>
      <c r="L4" s="13" t="s">
        <v>6</v>
      </c>
      <c r="M4" s="12" t="s">
        <v>38</v>
      </c>
      <c r="N4" s="13" t="s">
        <v>6</v>
      </c>
      <c r="O4" s="12" t="s">
        <v>37</v>
      </c>
      <c r="P4" s="11" t="s">
        <v>6</v>
      </c>
      <c r="Q4" s="9" t="s">
        <v>34</v>
      </c>
      <c r="R4" s="13" t="s">
        <v>6</v>
      </c>
      <c r="S4" s="75" t="s">
        <v>35</v>
      </c>
      <c r="T4" s="76" t="s">
        <v>6</v>
      </c>
    </row>
    <row r="5" spans="2:23" ht="57" customHeight="1" x14ac:dyDescent="0.25">
      <c r="B5" s="4" t="s">
        <v>8</v>
      </c>
      <c r="C5" s="1"/>
      <c r="D5" s="57">
        <f>_xlfn.RANK.EQ(E5,$E$5:$E$25)</f>
        <v>1</v>
      </c>
      <c r="E5" s="43">
        <f>SUM(G5+L5+N5+P5+R5+T5)</f>
        <v>0</v>
      </c>
      <c r="F5" s="16"/>
      <c r="G5" s="42">
        <f>IF(I5="",0,IF(I5=0,0,MIN($I$5:$I$25)/I5*$G$2))</f>
        <v>0</v>
      </c>
      <c r="H5" s="51"/>
      <c r="I5" s="52" t="str">
        <f>IF(F5="","",IF(H5=0,F5,F5-H5))</f>
        <v/>
      </c>
      <c r="J5" s="39"/>
      <c r="K5" s="40"/>
      <c r="L5" s="65">
        <f>IF(J5=0,0,J5/MAX($J$5:$J$25)*4)+IF(K5=0,0,(K5/MAX($K$5:$K$25)*2))</f>
        <v>0</v>
      </c>
      <c r="M5" s="39"/>
      <c r="N5" s="17">
        <f t="shared" ref="N5:N25" si="0">IF(M5=0,0,MIN($M$5:$M$25)/M5*$N$2)</f>
        <v>0</v>
      </c>
      <c r="O5" s="41"/>
      <c r="P5" s="17">
        <f>IF(O5=0,0,O5/MAX($O$5:$O$25)*$P$2)</f>
        <v>0</v>
      </c>
      <c r="Q5" s="41"/>
      <c r="R5" s="17">
        <f>IF(Q5=0,0,IF(Q5=MIN($Q$5:$Q$25),2,(MIN($Q$5:$Q$25)/Q5*($R$2))))</f>
        <v>0</v>
      </c>
      <c r="S5" s="73"/>
      <c r="T5" s="74">
        <f>IF(AND(S5&gt;=$S$28, S5&lt;=$T$28), IF(AND(COUNTIF($S$5:$S$25,"&gt;=0,5")=1,COUNTIF($S$5:$S$25,"&lt;=10")=1), $T$2, IF(S5=MIN(S$5:S$25), $T$1, IF(S5=MAX(S$5:S$25), $T$2, (S5-$S$28)/($T$28-$S$28)*2+$T$1))), 0)</f>
        <v>0</v>
      </c>
    </row>
    <row r="6" spans="2:23" ht="57" customHeight="1" x14ac:dyDescent="0.25">
      <c r="B6" s="5" t="s">
        <v>9</v>
      </c>
      <c r="C6" s="7"/>
      <c r="D6" s="58">
        <f t="shared" ref="D6:D25" si="1">_xlfn.RANK.EQ(E6,$E$5:$E$25)</f>
        <v>1</v>
      </c>
      <c r="E6" s="44">
        <f t="shared" ref="E6:E25" si="2">SUM(G6+L6+N6+P6+R6+T6)</f>
        <v>0</v>
      </c>
      <c r="F6" s="23"/>
      <c r="G6" s="21">
        <f t="shared" ref="G6:G25" si="3">IF(I6="",0,IF(I6=0,0,MIN($I$5:$I$25)/I6*$G$2))</f>
        <v>0</v>
      </c>
      <c r="H6" s="53"/>
      <c r="I6" s="54" t="str">
        <f t="shared" ref="I6:I25" si="4">IF(F6="","",IF(H6=0,F6,F6-H6))</f>
        <v/>
      </c>
      <c r="J6" s="22"/>
      <c r="K6" s="19"/>
      <c r="L6" s="66">
        <f t="shared" ref="L6:L25" si="5">IF(J6=0,0,J6/MAX($J$5:$J$25)*4)+IF(K6=0,0,(K6/MAX($K$5:$K$25)*2))</f>
        <v>0</v>
      </c>
      <c r="M6" s="22"/>
      <c r="N6" s="20">
        <f t="shared" si="0"/>
        <v>0</v>
      </c>
      <c r="O6" s="18"/>
      <c r="P6" s="20">
        <f>IF(O6=0,0,O6/MAX($O$5:$O$25)*$P$2)</f>
        <v>0</v>
      </c>
      <c r="Q6" s="18"/>
      <c r="R6" s="20">
        <f t="shared" ref="R6:R25" si="6">IF(Q6=0,0,IF(Q6=MIN($Q$5:$Q$25),2,(MIN($Q$5:$Q$25)/Q6*($R$2))))</f>
        <v>0</v>
      </c>
      <c r="S6" s="71"/>
      <c r="T6" s="21">
        <f t="shared" ref="T6:T25" si="7">IF(AND(S6&gt;=$S$28, S6&lt;=$T$28), IF(AND(COUNTIF($S$5:$S$25,"&gt;=0,5")=1,COUNTIF($S$5:$S$25,"&lt;=10")=1), $T$2, IF(S6=MIN(S$5:S$25), $T$1, IF(S6=MAX(S$5:S$25), $T$2, (S6-$S$28)/($T$28-$S$28)*2+$T$1))), 0)</f>
        <v>0</v>
      </c>
    </row>
    <row r="7" spans="2:23" ht="57" customHeight="1" x14ac:dyDescent="0.25">
      <c r="B7" s="5" t="s">
        <v>10</v>
      </c>
      <c r="C7" s="7"/>
      <c r="D7" s="58">
        <f t="shared" si="1"/>
        <v>1</v>
      </c>
      <c r="E7" s="44">
        <f t="shared" si="2"/>
        <v>0</v>
      </c>
      <c r="F7" s="23"/>
      <c r="G7" s="21">
        <f t="shared" si="3"/>
        <v>0</v>
      </c>
      <c r="H7" s="53"/>
      <c r="I7" s="54" t="str">
        <f t="shared" si="4"/>
        <v/>
      </c>
      <c r="J7" s="22"/>
      <c r="K7" s="19"/>
      <c r="L7" s="66">
        <f t="shared" si="5"/>
        <v>0</v>
      </c>
      <c r="M7" s="22"/>
      <c r="N7" s="20">
        <f t="shared" si="0"/>
        <v>0</v>
      </c>
      <c r="O7" s="18"/>
      <c r="P7" s="20">
        <f t="shared" ref="P7:P25" si="8">IF(O7=0,0,O7/MAX($O$5:$O$25)*$P$2)</f>
        <v>0</v>
      </c>
      <c r="Q7" s="18"/>
      <c r="R7" s="20">
        <f t="shared" si="6"/>
        <v>0</v>
      </c>
      <c r="S7" s="71"/>
      <c r="T7" s="21">
        <f t="shared" si="7"/>
        <v>0</v>
      </c>
    </row>
    <row r="8" spans="2:23" ht="57" customHeight="1" x14ac:dyDescent="0.25">
      <c r="B8" s="5" t="s">
        <v>11</v>
      </c>
      <c r="C8" s="7"/>
      <c r="D8" s="58">
        <f t="shared" si="1"/>
        <v>1</v>
      </c>
      <c r="E8" s="44">
        <f t="shared" si="2"/>
        <v>0</v>
      </c>
      <c r="F8" s="23"/>
      <c r="G8" s="21">
        <f t="shared" si="3"/>
        <v>0</v>
      </c>
      <c r="H8" s="53"/>
      <c r="I8" s="54" t="str">
        <f t="shared" si="4"/>
        <v/>
      </c>
      <c r="J8" s="22"/>
      <c r="K8" s="19"/>
      <c r="L8" s="66">
        <f t="shared" si="5"/>
        <v>0</v>
      </c>
      <c r="M8" s="22"/>
      <c r="N8" s="20">
        <f t="shared" si="0"/>
        <v>0</v>
      </c>
      <c r="O8" s="18"/>
      <c r="P8" s="20">
        <f t="shared" si="8"/>
        <v>0</v>
      </c>
      <c r="Q8" s="18"/>
      <c r="R8" s="20">
        <f t="shared" si="6"/>
        <v>0</v>
      </c>
      <c r="S8" s="71"/>
      <c r="T8" s="21">
        <f t="shared" si="7"/>
        <v>0</v>
      </c>
      <c r="W8" s="60"/>
    </row>
    <row r="9" spans="2:23" ht="30" customHeight="1" x14ac:dyDescent="0.25">
      <c r="B9" s="5" t="s">
        <v>14</v>
      </c>
      <c r="C9" s="7"/>
      <c r="D9" s="58">
        <f t="shared" si="1"/>
        <v>1</v>
      </c>
      <c r="E9" s="44">
        <f t="shared" si="2"/>
        <v>0</v>
      </c>
      <c r="F9" s="23"/>
      <c r="G9" s="21">
        <f t="shared" si="3"/>
        <v>0</v>
      </c>
      <c r="H9" s="53"/>
      <c r="I9" s="54" t="str">
        <f t="shared" si="4"/>
        <v/>
      </c>
      <c r="J9" s="22"/>
      <c r="K9" s="19"/>
      <c r="L9" s="66">
        <f t="shared" si="5"/>
        <v>0</v>
      </c>
      <c r="M9" s="22"/>
      <c r="N9" s="20">
        <f t="shared" si="0"/>
        <v>0</v>
      </c>
      <c r="O9" s="18"/>
      <c r="P9" s="20">
        <f t="shared" si="8"/>
        <v>0</v>
      </c>
      <c r="Q9" s="18"/>
      <c r="R9" s="20">
        <f t="shared" si="6"/>
        <v>0</v>
      </c>
      <c r="S9" s="71"/>
      <c r="T9" s="21">
        <f t="shared" si="7"/>
        <v>0</v>
      </c>
    </row>
    <row r="10" spans="2:23" ht="30" customHeight="1" x14ac:dyDescent="0.25">
      <c r="B10" s="5" t="s">
        <v>15</v>
      </c>
      <c r="C10" s="7"/>
      <c r="D10" s="58">
        <f t="shared" si="1"/>
        <v>1</v>
      </c>
      <c r="E10" s="44">
        <f t="shared" si="2"/>
        <v>0</v>
      </c>
      <c r="F10" s="23"/>
      <c r="G10" s="21">
        <f t="shared" si="3"/>
        <v>0</v>
      </c>
      <c r="H10" s="53"/>
      <c r="I10" s="54" t="str">
        <f t="shared" si="4"/>
        <v/>
      </c>
      <c r="J10" s="22"/>
      <c r="K10" s="19"/>
      <c r="L10" s="66">
        <f t="shared" si="5"/>
        <v>0</v>
      </c>
      <c r="M10" s="22"/>
      <c r="N10" s="20">
        <f t="shared" si="0"/>
        <v>0</v>
      </c>
      <c r="O10" s="18"/>
      <c r="P10" s="20">
        <f t="shared" si="8"/>
        <v>0</v>
      </c>
      <c r="Q10" s="18"/>
      <c r="R10" s="20">
        <f t="shared" si="6"/>
        <v>0</v>
      </c>
      <c r="S10" s="71"/>
      <c r="T10" s="21">
        <f t="shared" si="7"/>
        <v>0</v>
      </c>
    </row>
    <row r="11" spans="2:23" ht="30" customHeight="1" x14ac:dyDescent="0.25">
      <c r="B11" s="5" t="s">
        <v>16</v>
      </c>
      <c r="C11" s="2"/>
      <c r="D11" s="58">
        <f t="shared" si="1"/>
        <v>1</v>
      </c>
      <c r="E11" s="44">
        <f t="shared" si="2"/>
        <v>0</v>
      </c>
      <c r="F11" s="23"/>
      <c r="G11" s="21">
        <f t="shared" si="3"/>
        <v>0</v>
      </c>
      <c r="H11" s="53"/>
      <c r="I11" s="54" t="str">
        <f t="shared" si="4"/>
        <v/>
      </c>
      <c r="J11" s="22"/>
      <c r="K11" s="19"/>
      <c r="L11" s="66">
        <f t="shared" si="5"/>
        <v>0</v>
      </c>
      <c r="M11" s="22"/>
      <c r="N11" s="20">
        <f t="shared" si="0"/>
        <v>0</v>
      </c>
      <c r="O11" s="18"/>
      <c r="P11" s="20">
        <f t="shared" si="8"/>
        <v>0</v>
      </c>
      <c r="Q11" s="18"/>
      <c r="R11" s="20">
        <f t="shared" si="6"/>
        <v>0</v>
      </c>
      <c r="S11" s="71"/>
      <c r="T11" s="21">
        <f t="shared" si="7"/>
        <v>0</v>
      </c>
    </row>
    <row r="12" spans="2:23" ht="30" customHeight="1" x14ac:dyDescent="0.25">
      <c r="B12" s="5" t="s">
        <v>17</v>
      </c>
      <c r="C12" s="2"/>
      <c r="D12" s="58">
        <f t="shared" si="1"/>
        <v>1</v>
      </c>
      <c r="E12" s="44">
        <f t="shared" si="2"/>
        <v>0</v>
      </c>
      <c r="F12" s="23"/>
      <c r="G12" s="21">
        <f t="shared" si="3"/>
        <v>0</v>
      </c>
      <c r="H12" s="53"/>
      <c r="I12" s="54" t="str">
        <f t="shared" si="4"/>
        <v/>
      </c>
      <c r="J12" s="22"/>
      <c r="K12" s="19"/>
      <c r="L12" s="66">
        <f t="shared" si="5"/>
        <v>0</v>
      </c>
      <c r="M12" s="22"/>
      <c r="N12" s="20">
        <f t="shared" si="0"/>
        <v>0</v>
      </c>
      <c r="O12" s="18"/>
      <c r="P12" s="20">
        <f t="shared" si="8"/>
        <v>0</v>
      </c>
      <c r="Q12" s="18"/>
      <c r="R12" s="20">
        <f t="shared" si="6"/>
        <v>0</v>
      </c>
      <c r="S12" s="71"/>
      <c r="T12" s="21">
        <f t="shared" si="7"/>
        <v>0</v>
      </c>
    </row>
    <row r="13" spans="2:23" ht="30" customHeight="1" x14ac:dyDescent="0.25">
      <c r="B13" s="5" t="s">
        <v>18</v>
      </c>
      <c r="C13" s="2"/>
      <c r="D13" s="58">
        <f t="shared" si="1"/>
        <v>1</v>
      </c>
      <c r="E13" s="44">
        <f t="shared" si="2"/>
        <v>0</v>
      </c>
      <c r="F13" s="23"/>
      <c r="G13" s="21">
        <f t="shared" si="3"/>
        <v>0</v>
      </c>
      <c r="H13" s="53"/>
      <c r="I13" s="54" t="str">
        <f t="shared" si="4"/>
        <v/>
      </c>
      <c r="J13" s="22"/>
      <c r="K13" s="19"/>
      <c r="L13" s="66">
        <f t="shared" si="5"/>
        <v>0</v>
      </c>
      <c r="M13" s="22"/>
      <c r="N13" s="20">
        <f t="shared" si="0"/>
        <v>0</v>
      </c>
      <c r="O13" s="18"/>
      <c r="P13" s="20">
        <f t="shared" si="8"/>
        <v>0</v>
      </c>
      <c r="Q13" s="18"/>
      <c r="R13" s="20">
        <f t="shared" si="6"/>
        <v>0</v>
      </c>
      <c r="S13" s="71"/>
      <c r="T13" s="21">
        <f t="shared" si="7"/>
        <v>0</v>
      </c>
    </row>
    <row r="14" spans="2:23" ht="30" customHeight="1" x14ac:dyDescent="0.25">
      <c r="B14" s="5" t="s">
        <v>19</v>
      </c>
      <c r="C14" s="7"/>
      <c r="D14" s="58">
        <f t="shared" si="1"/>
        <v>1</v>
      </c>
      <c r="E14" s="44">
        <f t="shared" si="2"/>
        <v>0</v>
      </c>
      <c r="F14" s="23"/>
      <c r="G14" s="21">
        <f t="shared" si="3"/>
        <v>0</v>
      </c>
      <c r="H14" s="53"/>
      <c r="I14" s="54" t="str">
        <f t="shared" si="4"/>
        <v/>
      </c>
      <c r="J14" s="22"/>
      <c r="K14" s="19"/>
      <c r="L14" s="66">
        <f t="shared" si="5"/>
        <v>0</v>
      </c>
      <c r="M14" s="22"/>
      <c r="N14" s="20">
        <f t="shared" si="0"/>
        <v>0</v>
      </c>
      <c r="O14" s="18"/>
      <c r="P14" s="20">
        <f t="shared" si="8"/>
        <v>0</v>
      </c>
      <c r="Q14" s="18"/>
      <c r="R14" s="20">
        <f t="shared" si="6"/>
        <v>0</v>
      </c>
      <c r="S14" s="71"/>
      <c r="T14" s="21">
        <f t="shared" si="7"/>
        <v>0</v>
      </c>
    </row>
    <row r="15" spans="2:23" ht="30" customHeight="1" x14ac:dyDescent="0.25">
      <c r="B15" s="5" t="s">
        <v>20</v>
      </c>
      <c r="C15" s="2"/>
      <c r="D15" s="58">
        <f t="shared" si="1"/>
        <v>1</v>
      </c>
      <c r="E15" s="44">
        <f t="shared" si="2"/>
        <v>0</v>
      </c>
      <c r="F15" s="23"/>
      <c r="G15" s="21">
        <f t="shared" si="3"/>
        <v>0</v>
      </c>
      <c r="H15" s="53"/>
      <c r="I15" s="54" t="str">
        <f t="shared" si="4"/>
        <v/>
      </c>
      <c r="J15" s="22"/>
      <c r="K15" s="19"/>
      <c r="L15" s="66">
        <f t="shared" si="5"/>
        <v>0</v>
      </c>
      <c r="M15" s="22"/>
      <c r="N15" s="20">
        <f t="shared" si="0"/>
        <v>0</v>
      </c>
      <c r="O15" s="18"/>
      <c r="P15" s="20">
        <f t="shared" si="8"/>
        <v>0</v>
      </c>
      <c r="Q15" s="18"/>
      <c r="R15" s="20">
        <f t="shared" si="6"/>
        <v>0</v>
      </c>
      <c r="S15" s="71"/>
      <c r="T15" s="21">
        <f t="shared" si="7"/>
        <v>0</v>
      </c>
    </row>
    <row r="16" spans="2:23" ht="30" customHeight="1" x14ac:dyDescent="0.25">
      <c r="B16" s="5" t="s">
        <v>21</v>
      </c>
      <c r="C16" s="2"/>
      <c r="D16" s="58">
        <f t="shared" si="1"/>
        <v>1</v>
      </c>
      <c r="E16" s="44">
        <f t="shared" si="2"/>
        <v>0</v>
      </c>
      <c r="F16" s="23"/>
      <c r="G16" s="21">
        <f t="shared" si="3"/>
        <v>0</v>
      </c>
      <c r="H16" s="53"/>
      <c r="I16" s="54" t="str">
        <f t="shared" si="4"/>
        <v/>
      </c>
      <c r="J16" s="22"/>
      <c r="K16" s="19"/>
      <c r="L16" s="66">
        <f t="shared" si="5"/>
        <v>0</v>
      </c>
      <c r="M16" s="22"/>
      <c r="N16" s="20">
        <f t="shared" si="0"/>
        <v>0</v>
      </c>
      <c r="O16" s="18"/>
      <c r="P16" s="20">
        <f t="shared" si="8"/>
        <v>0</v>
      </c>
      <c r="Q16" s="18"/>
      <c r="R16" s="20">
        <f t="shared" si="6"/>
        <v>0</v>
      </c>
      <c r="S16" s="71"/>
      <c r="T16" s="21">
        <f t="shared" si="7"/>
        <v>0</v>
      </c>
    </row>
    <row r="17" spans="2:20" ht="30" customHeight="1" x14ac:dyDescent="0.25">
      <c r="B17" s="5" t="s">
        <v>22</v>
      </c>
      <c r="C17" s="2"/>
      <c r="D17" s="58">
        <f t="shared" si="1"/>
        <v>1</v>
      </c>
      <c r="E17" s="44">
        <f t="shared" si="2"/>
        <v>0</v>
      </c>
      <c r="F17" s="23"/>
      <c r="G17" s="21">
        <f t="shared" si="3"/>
        <v>0</v>
      </c>
      <c r="H17" s="53"/>
      <c r="I17" s="54" t="str">
        <f t="shared" si="4"/>
        <v/>
      </c>
      <c r="J17" s="22"/>
      <c r="K17" s="19"/>
      <c r="L17" s="66">
        <f t="shared" si="5"/>
        <v>0</v>
      </c>
      <c r="M17" s="22"/>
      <c r="N17" s="20">
        <f t="shared" si="0"/>
        <v>0</v>
      </c>
      <c r="O17" s="18"/>
      <c r="P17" s="20">
        <f t="shared" si="8"/>
        <v>0</v>
      </c>
      <c r="Q17" s="18"/>
      <c r="R17" s="20">
        <f t="shared" si="6"/>
        <v>0</v>
      </c>
      <c r="S17" s="71"/>
      <c r="T17" s="21">
        <f t="shared" si="7"/>
        <v>0</v>
      </c>
    </row>
    <row r="18" spans="2:20" ht="30" customHeight="1" x14ac:dyDescent="0.25">
      <c r="B18" s="5" t="s">
        <v>23</v>
      </c>
      <c r="C18" s="7"/>
      <c r="D18" s="58">
        <f t="shared" si="1"/>
        <v>1</v>
      </c>
      <c r="E18" s="44">
        <f t="shared" si="2"/>
        <v>0</v>
      </c>
      <c r="F18" s="23"/>
      <c r="G18" s="21">
        <f t="shared" si="3"/>
        <v>0</v>
      </c>
      <c r="H18" s="53"/>
      <c r="I18" s="54" t="str">
        <f t="shared" si="4"/>
        <v/>
      </c>
      <c r="J18" s="22"/>
      <c r="K18" s="19"/>
      <c r="L18" s="66">
        <f t="shared" si="5"/>
        <v>0</v>
      </c>
      <c r="M18" s="22"/>
      <c r="N18" s="20">
        <f t="shared" si="0"/>
        <v>0</v>
      </c>
      <c r="O18" s="18"/>
      <c r="P18" s="20">
        <f t="shared" si="8"/>
        <v>0</v>
      </c>
      <c r="Q18" s="18"/>
      <c r="R18" s="20">
        <f t="shared" si="6"/>
        <v>0</v>
      </c>
      <c r="S18" s="71"/>
      <c r="T18" s="21">
        <f t="shared" si="7"/>
        <v>0</v>
      </c>
    </row>
    <row r="19" spans="2:20" ht="30" customHeight="1" x14ac:dyDescent="0.25">
      <c r="B19" s="5" t="s">
        <v>24</v>
      </c>
      <c r="C19" s="2"/>
      <c r="D19" s="58">
        <f t="shared" si="1"/>
        <v>1</v>
      </c>
      <c r="E19" s="44">
        <f t="shared" si="2"/>
        <v>0</v>
      </c>
      <c r="F19" s="23"/>
      <c r="G19" s="21">
        <f t="shared" si="3"/>
        <v>0</v>
      </c>
      <c r="H19" s="53"/>
      <c r="I19" s="54" t="str">
        <f t="shared" si="4"/>
        <v/>
      </c>
      <c r="J19" s="22"/>
      <c r="K19" s="19"/>
      <c r="L19" s="66">
        <f t="shared" si="5"/>
        <v>0</v>
      </c>
      <c r="M19" s="22"/>
      <c r="N19" s="20">
        <f t="shared" si="0"/>
        <v>0</v>
      </c>
      <c r="O19" s="18"/>
      <c r="P19" s="20">
        <f t="shared" si="8"/>
        <v>0</v>
      </c>
      <c r="Q19" s="18"/>
      <c r="R19" s="20">
        <f t="shared" si="6"/>
        <v>0</v>
      </c>
      <c r="S19" s="71"/>
      <c r="T19" s="21">
        <f t="shared" si="7"/>
        <v>0</v>
      </c>
    </row>
    <row r="20" spans="2:20" ht="30" customHeight="1" x14ac:dyDescent="0.25">
      <c r="B20" s="5" t="s">
        <v>25</v>
      </c>
      <c r="C20" s="2"/>
      <c r="D20" s="58">
        <f t="shared" si="1"/>
        <v>1</v>
      </c>
      <c r="E20" s="44">
        <f t="shared" si="2"/>
        <v>0</v>
      </c>
      <c r="F20" s="23"/>
      <c r="G20" s="21">
        <f t="shared" si="3"/>
        <v>0</v>
      </c>
      <c r="H20" s="53"/>
      <c r="I20" s="54" t="str">
        <f t="shared" si="4"/>
        <v/>
      </c>
      <c r="J20" s="22"/>
      <c r="K20" s="19"/>
      <c r="L20" s="66">
        <f t="shared" si="5"/>
        <v>0</v>
      </c>
      <c r="M20" s="22"/>
      <c r="N20" s="20">
        <f t="shared" si="0"/>
        <v>0</v>
      </c>
      <c r="O20" s="18"/>
      <c r="P20" s="20">
        <f t="shared" si="8"/>
        <v>0</v>
      </c>
      <c r="Q20" s="18"/>
      <c r="R20" s="20">
        <f t="shared" si="6"/>
        <v>0</v>
      </c>
      <c r="S20" s="71"/>
      <c r="T20" s="21">
        <f t="shared" si="7"/>
        <v>0</v>
      </c>
    </row>
    <row r="21" spans="2:20" ht="30" customHeight="1" x14ac:dyDescent="0.25">
      <c r="B21" s="5" t="s">
        <v>26</v>
      </c>
      <c r="C21" s="2"/>
      <c r="D21" s="58">
        <f t="shared" si="1"/>
        <v>1</v>
      </c>
      <c r="E21" s="44">
        <f t="shared" si="2"/>
        <v>0</v>
      </c>
      <c r="F21" s="23"/>
      <c r="G21" s="21">
        <f t="shared" si="3"/>
        <v>0</v>
      </c>
      <c r="H21" s="53"/>
      <c r="I21" s="54" t="str">
        <f t="shared" si="4"/>
        <v/>
      </c>
      <c r="J21" s="22"/>
      <c r="K21" s="19"/>
      <c r="L21" s="66">
        <f t="shared" si="5"/>
        <v>0</v>
      </c>
      <c r="M21" s="22"/>
      <c r="N21" s="20">
        <f t="shared" si="0"/>
        <v>0</v>
      </c>
      <c r="O21" s="18"/>
      <c r="P21" s="20">
        <f t="shared" si="8"/>
        <v>0</v>
      </c>
      <c r="Q21" s="18"/>
      <c r="R21" s="20">
        <f t="shared" si="6"/>
        <v>0</v>
      </c>
      <c r="S21" s="71"/>
      <c r="T21" s="21">
        <f t="shared" si="7"/>
        <v>0</v>
      </c>
    </row>
    <row r="22" spans="2:20" ht="30" customHeight="1" x14ac:dyDescent="0.25">
      <c r="B22" s="5" t="s">
        <v>27</v>
      </c>
      <c r="C22" s="7"/>
      <c r="D22" s="58">
        <f t="shared" si="1"/>
        <v>1</v>
      </c>
      <c r="E22" s="44">
        <f t="shared" si="2"/>
        <v>0</v>
      </c>
      <c r="F22" s="23"/>
      <c r="G22" s="21">
        <f t="shared" si="3"/>
        <v>0</v>
      </c>
      <c r="H22" s="53"/>
      <c r="I22" s="54" t="str">
        <f t="shared" si="4"/>
        <v/>
      </c>
      <c r="J22" s="22"/>
      <c r="K22" s="19"/>
      <c r="L22" s="66">
        <f t="shared" si="5"/>
        <v>0</v>
      </c>
      <c r="M22" s="22"/>
      <c r="N22" s="20">
        <f t="shared" si="0"/>
        <v>0</v>
      </c>
      <c r="O22" s="18"/>
      <c r="P22" s="20">
        <f t="shared" si="8"/>
        <v>0</v>
      </c>
      <c r="Q22" s="18"/>
      <c r="R22" s="20">
        <f t="shared" si="6"/>
        <v>0</v>
      </c>
      <c r="S22" s="71"/>
      <c r="T22" s="21">
        <f t="shared" si="7"/>
        <v>0</v>
      </c>
    </row>
    <row r="23" spans="2:20" ht="30" customHeight="1" x14ac:dyDescent="0.25">
      <c r="B23" s="5" t="s">
        <v>28</v>
      </c>
      <c r="C23" s="2"/>
      <c r="D23" s="58">
        <f t="shared" si="1"/>
        <v>1</v>
      </c>
      <c r="E23" s="44">
        <f t="shared" si="2"/>
        <v>0</v>
      </c>
      <c r="F23" s="23"/>
      <c r="G23" s="21">
        <f t="shared" si="3"/>
        <v>0</v>
      </c>
      <c r="H23" s="53"/>
      <c r="I23" s="54" t="str">
        <f t="shared" si="4"/>
        <v/>
      </c>
      <c r="J23" s="22"/>
      <c r="K23" s="19"/>
      <c r="L23" s="66">
        <f t="shared" si="5"/>
        <v>0</v>
      </c>
      <c r="M23" s="22"/>
      <c r="N23" s="20">
        <f t="shared" si="0"/>
        <v>0</v>
      </c>
      <c r="O23" s="18"/>
      <c r="P23" s="20">
        <f t="shared" si="8"/>
        <v>0</v>
      </c>
      <c r="Q23" s="18"/>
      <c r="R23" s="20">
        <f t="shared" si="6"/>
        <v>0</v>
      </c>
      <c r="S23" s="71"/>
      <c r="T23" s="21">
        <f t="shared" si="7"/>
        <v>0</v>
      </c>
    </row>
    <row r="24" spans="2:20" ht="30" customHeight="1" x14ac:dyDescent="0.25">
      <c r="B24" s="5" t="s">
        <v>29</v>
      </c>
      <c r="C24" s="2"/>
      <c r="D24" s="58">
        <f t="shared" si="1"/>
        <v>1</v>
      </c>
      <c r="E24" s="44">
        <f t="shared" si="2"/>
        <v>0</v>
      </c>
      <c r="F24" s="23"/>
      <c r="G24" s="21">
        <f t="shared" si="3"/>
        <v>0</v>
      </c>
      <c r="H24" s="53"/>
      <c r="I24" s="54" t="str">
        <f t="shared" si="4"/>
        <v/>
      </c>
      <c r="J24" s="22"/>
      <c r="K24" s="19"/>
      <c r="L24" s="66">
        <f t="shared" si="5"/>
        <v>0</v>
      </c>
      <c r="M24" s="22"/>
      <c r="N24" s="20">
        <f t="shared" si="0"/>
        <v>0</v>
      </c>
      <c r="O24" s="18"/>
      <c r="P24" s="20">
        <f t="shared" si="8"/>
        <v>0</v>
      </c>
      <c r="Q24" s="18"/>
      <c r="R24" s="20">
        <f t="shared" si="6"/>
        <v>0</v>
      </c>
      <c r="S24" s="71"/>
      <c r="T24" s="21">
        <f t="shared" si="7"/>
        <v>0</v>
      </c>
    </row>
    <row r="25" spans="2:20" ht="30" customHeight="1" thickBot="1" x14ac:dyDescent="0.3">
      <c r="B25" s="6" t="s">
        <v>39</v>
      </c>
      <c r="C25" s="3"/>
      <c r="D25" s="59">
        <f t="shared" si="1"/>
        <v>1</v>
      </c>
      <c r="E25" s="45">
        <f t="shared" si="2"/>
        <v>0</v>
      </c>
      <c r="F25" s="24"/>
      <c r="G25" s="28">
        <f t="shared" si="3"/>
        <v>0</v>
      </c>
      <c r="H25" s="55"/>
      <c r="I25" s="56" t="str">
        <f t="shared" si="4"/>
        <v/>
      </c>
      <c r="J25" s="29"/>
      <c r="K25" s="27"/>
      <c r="L25" s="67">
        <f t="shared" si="5"/>
        <v>0</v>
      </c>
      <c r="M25" s="29"/>
      <c r="N25" s="25">
        <f t="shared" si="0"/>
        <v>0</v>
      </c>
      <c r="O25" s="26"/>
      <c r="P25" s="25">
        <f t="shared" si="8"/>
        <v>0</v>
      </c>
      <c r="Q25" s="26"/>
      <c r="R25" s="25">
        <f t="shared" si="6"/>
        <v>0</v>
      </c>
      <c r="S25" s="72"/>
      <c r="T25" s="28">
        <f t="shared" si="7"/>
        <v>0</v>
      </c>
    </row>
    <row r="27" spans="2:20" s="68" customFormat="1" x14ac:dyDescent="0.25">
      <c r="D27" s="69"/>
      <c r="H27" s="70"/>
      <c r="I27" s="70"/>
      <c r="J27" s="68" t="s">
        <v>62</v>
      </c>
      <c r="K27" s="68" t="s">
        <v>61</v>
      </c>
      <c r="L27" s="68" t="s">
        <v>60</v>
      </c>
      <c r="M27" s="68" t="s">
        <v>59</v>
      </c>
      <c r="N27" s="68" t="s">
        <v>60</v>
      </c>
      <c r="O27" s="68" t="s">
        <v>59</v>
      </c>
      <c r="P27" s="68" t="s">
        <v>60</v>
      </c>
      <c r="Q27" s="68" t="s">
        <v>59</v>
      </c>
      <c r="R27" s="68" t="s">
        <v>60</v>
      </c>
      <c r="S27" s="68" t="s">
        <v>59</v>
      </c>
      <c r="T27" s="68" t="s">
        <v>60</v>
      </c>
    </row>
    <row r="28" spans="2:20" s="68" customFormat="1" x14ac:dyDescent="0.25">
      <c r="D28" s="69"/>
      <c r="H28" s="70"/>
      <c r="I28" s="70"/>
      <c r="J28" s="68">
        <v>2</v>
      </c>
      <c r="K28" s="68">
        <v>10</v>
      </c>
      <c r="L28" s="68">
        <v>4</v>
      </c>
      <c r="M28" s="68">
        <v>0</v>
      </c>
      <c r="N28" s="68">
        <v>28</v>
      </c>
      <c r="O28" s="68">
        <v>20</v>
      </c>
      <c r="P28" s="68">
        <v>32</v>
      </c>
      <c r="Q28" s="68">
        <v>0</v>
      </c>
      <c r="R28" s="68">
        <v>4</v>
      </c>
      <c r="S28" s="68">
        <v>0.5</v>
      </c>
      <c r="T28" s="68">
        <v>10</v>
      </c>
    </row>
  </sheetData>
  <mergeCells count="12">
    <mergeCell ref="M3:N3"/>
    <mergeCell ref="O3:P3"/>
    <mergeCell ref="Q3:R3"/>
    <mergeCell ref="S3:T3"/>
    <mergeCell ref="B2:B4"/>
    <mergeCell ref="C2:D2"/>
    <mergeCell ref="H2:I2"/>
    <mergeCell ref="J2:K2"/>
    <mergeCell ref="D3:D4"/>
    <mergeCell ref="E3:E4"/>
    <mergeCell ref="F3:G3"/>
    <mergeCell ref="J3:L3"/>
  </mergeCells>
  <conditionalFormatting sqref="D5:D2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:F1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5:I2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BFEC0-58E2-4A15-923A-6821A68B1EA7}">
  <dimension ref="B1:K10"/>
  <sheetViews>
    <sheetView workbookViewId="0">
      <selection activeCell="K3" sqref="K3"/>
    </sheetView>
  </sheetViews>
  <sheetFormatPr defaultRowHeight="15" x14ac:dyDescent="0.25"/>
  <cols>
    <col min="2" max="5" width="34.42578125" customWidth="1"/>
    <col min="8" max="8" width="10.140625" bestFit="1" customWidth="1"/>
  </cols>
  <sheetData>
    <row r="1" spans="2:11" ht="15.75" thickBot="1" x14ac:dyDescent="0.3"/>
    <row r="2" spans="2:11" ht="48.75" customHeight="1" x14ac:dyDescent="0.25">
      <c r="B2" s="97" t="s">
        <v>41</v>
      </c>
      <c r="C2" s="97" t="s">
        <v>42</v>
      </c>
      <c r="D2" s="33" t="s">
        <v>43</v>
      </c>
      <c r="E2" s="33" t="s">
        <v>45</v>
      </c>
    </row>
    <row r="3" spans="2:11" ht="48.75" customHeight="1" thickBot="1" x14ac:dyDescent="0.3">
      <c r="B3" s="98"/>
      <c r="C3" s="98"/>
      <c r="D3" s="34" t="s">
        <v>44</v>
      </c>
      <c r="E3" s="34" t="s">
        <v>46</v>
      </c>
    </row>
    <row r="4" spans="2:11" ht="48.75" customHeight="1" thickBot="1" x14ac:dyDescent="0.3">
      <c r="B4" s="35">
        <v>1</v>
      </c>
      <c r="C4" s="36" t="s">
        <v>47</v>
      </c>
      <c r="D4" s="61">
        <v>0.82499999999999996</v>
      </c>
      <c r="E4" s="37">
        <v>165</v>
      </c>
      <c r="G4" s="101"/>
      <c r="H4" s="102"/>
      <c r="I4" s="102"/>
      <c r="K4" s="60"/>
    </row>
    <row r="5" spans="2:11" ht="48.75" customHeight="1" thickBot="1" x14ac:dyDescent="0.3">
      <c r="B5" s="35">
        <v>2</v>
      </c>
      <c r="C5" s="36" t="s">
        <v>48</v>
      </c>
      <c r="D5" s="62">
        <v>0.03</v>
      </c>
      <c r="E5" s="37">
        <v>6</v>
      </c>
      <c r="G5" s="101"/>
      <c r="H5" s="102"/>
      <c r="I5" s="102"/>
      <c r="K5" s="60"/>
    </row>
    <row r="6" spans="2:11" ht="48.75" customHeight="1" thickBot="1" x14ac:dyDescent="0.3">
      <c r="B6" s="35">
        <v>3</v>
      </c>
      <c r="C6" s="36" t="s">
        <v>49</v>
      </c>
      <c r="D6" s="62">
        <v>5.5E-2</v>
      </c>
      <c r="E6" s="37">
        <v>11</v>
      </c>
      <c r="G6" s="101"/>
      <c r="H6" s="102"/>
      <c r="I6" s="102"/>
      <c r="K6" s="60"/>
    </row>
    <row r="7" spans="2:11" ht="48.75" customHeight="1" thickBot="1" x14ac:dyDescent="0.3">
      <c r="B7" s="35">
        <v>4</v>
      </c>
      <c r="C7" s="36" t="s">
        <v>50</v>
      </c>
      <c r="D7" s="62">
        <v>0.05</v>
      </c>
      <c r="E7" s="37">
        <v>10</v>
      </c>
      <c r="G7" s="101"/>
      <c r="H7" s="102"/>
      <c r="I7" s="102"/>
      <c r="K7" s="60"/>
    </row>
    <row r="8" spans="2:11" ht="48.75" customHeight="1" thickBot="1" x14ac:dyDescent="0.3">
      <c r="B8" s="35">
        <v>5</v>
      </c>
      <c r="C8" s="36" t="s">
        <v>51</v>
      </c>
      <c r="D8" s="62">
        <v>0.01</v>
      </c>
      <c r="E8" s="37">
        <v>2</v>
      </c>
      <c r="G8" s="101"/>
      <c r="H8" s="102"/>
      <c r="I8" s="102"/>
      <c r="K8" s="60"/>
    </row>
    <row r="9" spans="2:11" ht="48.75" customHeight="1" thickBot="1" x14ac:dyDescent="0.3">
      <c r="B9" s="35">
        <v>6</v>
      </c>
      <c r="C9" s="36" t="s">
        <v>52</v>
      </c>
      <c r="D9" s="62">
        <v>0.03</v>
      </c>
      <c r="E9" s="37">
        <v>6</v>
      </c>
      <c r="G9" s="101"/>
      <c r="H9" s="102"/>
      <c r="I9" s="102"/>
      <c r="K9" s="60"/>
    </row>
    <row r="10" spans="2:11" ht="48.75" customHeight="1" thickBot="1" x14ac:dyDescent="0.3">
      <c r="B10" s="99" t="s">
        <v>53</v>
      </c>
      <c r="C10" s="100"/>
      <c r="D10" s="62">
        <f>SUM(D4:D9)</f>
        <v>1</v>
      </c>
      <c r="E10" s="37">
        <f>SUM(E4:E9)</f>
        <v>200</v>
      </c>
      <c r="G10" s="101"/>
      <c r="H10" s="102"/>
      <c r="I10" s="102"/>
    </row>
  </sheetData>
  <mergeCells count="3">
    <mergeCell ref="B2:B3"/>
    <mergeCell ref="C2:C3"/>
    <mergeCell ref="B10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Pusty</vt:lpstr>
      <vt:lpstr>Punkty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Tomalska, Natalia</dc:creator>
  <cp:lastModifiedBy>Flissikowski, Michał</cp:lastModifiedBy>
  <dcterms:created xsi:type="dcterms:W3CDTF">2024-02-04T08:38:33Z</dcterms:created>
  <dcterms:modified xsi:type="dcterms:W3CDTF">2024-04-08T08:37:44Z</dcterms:modified>
</cp:coreProperties>
</file>