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P:\PI\24I010R LK201_Somonino-Osowa\06_Podwykonawcy\Proc_wyboru\032.Roboty ziemne\Dokumenty na stronę\Zał. 7 RCO\"/>
    </mc:Choice>
  </mc:AlternateContent>
  <xr:revisionPtr revIDLastSave="0" documentId="13_ncr:1_{EA6F96BB-EC02-49F2-B67C-D88603F23C79}" xr6:coauthVersionLast="47" xr6:coauthVersionMax="47" xr10:uidLastSave="{00000000-0000-0000-0000-000000000000}"/>
  <bookViews>
    <workbookView xWindow="28680" yWindow="-60" windowWidth="29040" windowHeight="15720" tabRatio="860" activeTab="1" xr2:uid="{00000000-000D-0000-FFFF-FFFF00000000}"/>
  </bookViews>
  <sheets>
    <sheet name="Strona tytułowa" sheetId="11" r:id="rId1"/>
    <sheet name="Kosztorys ofertowy" sheetId="22" r:id="rId2"/>
    <sheet name="Arkusz1" sheetId="23" r:id="rId3"/>
    <sheet name="Sheet6" sheetId="18" state="hidden" r:id="rId4"/>
    <sheet name="Sheet7" sheetId="19" state="hidden" r:id="rId5"/>
  </sheets>
  <definedNames>
    <definedName name="_xlnm.Print_Area" localSheetId="1">'Kosztorys ofertowy'!$A$2:$H$68</definedName>
  </definedNames>
  <calcPr calcId="191029" iterate="1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22" l="1"/>
  <c r="F20" i="22" l="1"/>
  <c r="F19" i="22"/>
  <c r="F12" i="22" l="1"/>
  <c r="F14" i="22"/>
  <c r="H15" i="22" l="1"/>
  <c r="F16" i="22"/>
  <c r="F60" i="22"/>
  <c r="F58" i="22"/>
  <c r="F57" i="22"/>
  <c r="F56" i="22"/>
  <c r="H54" i="22"/>
  <c r="F53" i="22"/>
  <c r="F62" i="22"/>
  <c r="H62" i="22" s="1"/>
  <c r="F52" i="22"/>
  <c r="F51" i="22"/>
  <c r="F49" i="22"/>
  <c r="H16" i="22" l="1"/>
  <c r="H12" i="22"/>
  <c r="H11" i="22"/>
  <c r="H60" i="22" l="1"/>
  <c r="H53" i="22"/>
  <c r="H57" i="22" l="1"/>
  <c r="H58" i="22" l="1"/>
  <c r="H56" i="22"/>
  <c r="H52" i="22"/>
  <c r="H51" i="22"/>
  <c r="H49" i="22"/>
  <c r="H48" i="22"/>
  <c r="H1" i="23"/>
  <c r="H45" i="22"/>
  <c r="H43" i="22"/>
  <c r="F41" i="22"/>
  <c r="H41" i="22" s="1"/>
  <c r="H40" i="22"/>
  <c r="H39" i="22"/>
  <c r="H38" i="22"/>
  <c r="H19" i="22" l="1"/>
  <c r="H7" i="22"/>
  <c r="H35" i="22"/>
  <c r="H32" i="22"/>
  <c r="H31" i="22" l="1"/>
  <c r="H26" i="22"/>
  <c r="H20" i="22"/>
  <c r="H22" i="22"/>
  <c r="H34" i="22"/>
  <c r="H18" i="22"/>
  <c r="H30" i="22"/>
  <c r="H29" i="22"/>
  <c r="H25" i="22"/>
  <c r="H14" i="22" l="1"/>
  <c r="J27" i="11" l="1"/>
  <c r="H63" i="22"/>
</calcChain>
</file>

<file path=xl/sharedStrings.xml><?xml version="1.0" encoding="utf-8"?>
<sst xmlns="http://schemas.openxmlformats.org/spreadsheetml/2006/main" count="211" uniqueCount="150">
  <si>
    <t>Dział</t>
  </si>
  <si>
    <t>Grupa</t>
  </si>
  <si>
    <t>45.1</t>
  </si>
  <si>
    <t>ul. Targowa 74</t>
  </si>
  <si>
    <t>03-734 Warszawa</t>
  </si>
  <si>
    <t>Projekt ten przyczynia się do zmniejszenia różnic społecznych i gospodarczych pomiędzy obywatelami Unii Europejskiej</t>
  </si>
  <si>
    <t>PKP POLSKIE LINIE KOLEJOWE S.A.</t>
  </si>
  <si>
    <t>Nazwa projektu:</t>
  </si>
  <si>
    <t>Stadium:</t>
  </si>
  <si>
    <t>DOKUMENTACJA PRZETARGOWA</t>
  </si>
  <si>
    <t>Tom/Część</t>
  </si>
  <si>
    <t>WARTOŚĆ KOSZTORYSOWA ROBÓT BEZ PODATKU VAT:</t>
  </si>
  <si>
    <t>SŁOWNIE:</t>
  </si>
  <si>
    <t>Nazwa zadania:</t>
  </si>
  <si>
    <t>Tytuł opracowania:</t>
  </si>
  <si>
    <t>Nazwy i kody robót budowlanych CPV: (klasyfikacja robót wg Wspólnego Słownika Zamówień)</t>
  </si>
  <si>
    <t>Odcinek:</t>
  </si>
  <si>
    <t xml:space="preserve"> „Prace na alternatywnym ciągu transportowym Bydgoszcz – Trójmiasto”</t>
  </si>
  <si>
    <t>KOSZTORYS OFERTOWY</t>
  </si>
  <si>
    <t>J.m.</t>
  </si>
  <si>
    <t>Adres obiektu budowlanego:</t>
  </si>
  <si>
    <r>
      <t xml:space="preserve">Odcinek B 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</si>
  <si>
    <t>Województwo pomorskie, powiaty: kartuski, gdański, gminy: Somonino, Kartuzy, Żukowo, Gdańsk</t>
  </si>
  <si>
    <t>ODCINEK B</t>
  </si>
  <si>
    <t>Linia kolejowa 201 od km 163,250 do km 187,045</t>
  </si>
  <si>
    <t>ST.02.07</t>
  </si>
  <si>
    <t>m3</t>
  </si>
  <si>
    <t>ST.02.02</t>
  </si>
  <si>
    <t>m2</t>
  </si>
  <si>
    <t>ST.02.03</t>
  </si>
  <si>
    <t>ST.02.04</t>
  </si>
  <si>
    <t>Roboty budowlane w zakresie wznoszenia kompletnych obiektów budowlanych lub ich części oraz roboty w zakresie inżynierii lądowej i wodnej</t>
  </si>
  <si>
    <t>45 000 000-9</t>
  </si>
  <si>
    <t>45.2</t>
  </si>
  <si>
    <t>45 111 200-0</t>
  </si>
  <si>
    <t>45 234 113-1</t>
  </si>
  <si>
    <t>45 234 114-8</t>
  </si>
  <si>
    <t>45 234 116-2</t>
  </si>
  <si>
    <t>Roboty w zakresie przygotowania terenu pod budowę i roboty ziemne</t>
  </si>
  <si>
    <t>Rozbiórka torów</t>
  </si>
  <si>
    <t>Roboty budowlane w zakresie nasypów kolejowych</t>
  </si>
  <si>
    <t>Budowa torów</t>
  </si>
  <si>
    <t>Część 01 – Roboty torowe</t>
  </si>
  <si>
    <t>ROBOTY PODTORZOWE</t>
  </si>
  <si>
    <t>L.p.</t>
  </si>
  <si>
    <t>Nr STWiORB</t>
  </si>
  <si>
    <t xml:space="preserve">Nazwa i opis </t>
  </si>
  <si>
    <t>Ilość</t>
  </si>
  <si>
    <t>Cena jedn.</t>
  </si>
  <si>
    <t>Wartość netto</t>
  </si>
  <si>
    <t>Razem wartość kosztorysowa robót  netto</t>
  </si>
  <si>
    <t>ROBOTY ROZBIÓRKOWE</t>
  </si>
  <si>
    <t>Roboty ziemne przekopowo - nasypowe</t>
  </si>
  <si>
    <t>15 d.2.1</t>
  </si>
  <si>
    <t>16 d.2.1</t>
  </si>
  <si>
    <t>17 d.2.1</t>
  </si>
  <si>
    <t>Zabezpieczenie skarp i powierzchni poprzez darniowanie o łącznej grubości 0,10 m(darń+humus/ziemia urodzajna)</t>
  </si>
  <si>
    <t>2.1</t>
  </si>
  <si>
    <t>2.3</t>
  </si>
  <si>
    <t>Umocnienie skarp i powierzchni nawierzchnią trawiastą</t>
  </si>
  <si>
    <t>Zamawiający:</t>
  </si>
  <si>
    <t>10 d.1</t>
  </si>
  <si>
    <t>Kod indywidualny</t>
  </si>
  <si>
    <t>ST.02.05</t>
  </si>
  <si>
    <t>78 d.6.1</t>
  </si>
  <si>
    <t>79 d.6.1</t>
  </si>
  <si>
    <t>6.2</t>
  </si>
  <si>
    <t>D.6</t>
  </si>
  <si>
    <t>ROBOTY DOSTOSOWAWCZE NA LINII KOLEJOWEJ NR 229 - ODCINEK GLINCZ-KARTUZY KM 31+655,453 - 32+057,407</t>
  </si>
  <si>
    <t>6.1</t>
  </si>
  <si>
    <t>Wybranie nadmiaru tłucznia na odcinku 50 m (odcinek D)</t>
  </si>
  <si>
    <t>6.2.1</t>
  </si>
  <si>
    <t>83 d.6.2.1</t>
  </si>
  <si>
    <t>84 d.6.2.1</t>
  </si>
  <si>
    <t>6.2.2</t>
  </si>
  <si>
    <t>Wzmacnianie powierzchni skarp geosiatkami</t>
  </si>
  <si>
    <t>Humusowanie skarp z obsianiem przy grubości warstwy humusu 10 cm</t>
  </si>
  <si>
    <t>Wykonanie nasypów wraz z formowaniem i zagęszczeniem</t>
  </si>
  <si>
    <t>12 d.2.1</t>
  </si>
  <si>
    <t xml:space="preserve">Umocnienie skarp i powierzchni </t>
  </si>
  <si>
    <t>Wykonanie wykopów</t>
  </si>
  <si>
    <t>29 d.2.3</t>
  </si>
  <si>
    <t>80 d.6.2.1</t>
  </si>
  <si>
    <t>82 d.6.2.1</t>
  </si>
  <si>
    <t>85 d.6.2.2</t>
  </si>
  <si>
    <t>86 d.6.2.2</t>
  </si>
  <si>
    <t>KOSZTORYS OFERTOWY - ODCINEK ŁĄCZNICA</t>
  </si>
  <si>
    <t>T.01.00.00</t>
  </si>
  <si>
    <r>
      <t>m</t>
    </r>
    <r>
      <rPr>
        <vertAlign val="superscript"/>
        <sz val="9"/>
        <rFont val="Arial"/>
        <family val="2"/>
        <charset val="238"/>
      </rPr>
      <t>3</t>
    </r>
  </si>
  <si>
    <t>Wykopy w gruntach kat. III-IV z transportem z uformowaniem i wyrównaniem skarp na odkładzie</t>
  </si>
  <si>
    <t>Wykonanie nasypów z transportem zakupionego gruntu</t>
  </si>
  <si>
    <t>Ułożenie gowłókniniy separacyjno-filtrującej na gotowym podłożu</t>
  </si>
  <si>
    <r>
      <t>m</t>
    </r>
    <r>
      <rPr>
        <vertAlign val="superscript"/>
        <sz val="9"/>
        <rFont val="Arial"/>
        <family val="2"/>
        <charset val="238"/>
      </rPr>
      <t>2</t>
    </r>
  </si>
  <si>
    <t>T.02.02.01</t>
  </si>
  <si>
    <t>T.02.02.00</t>
  </si>
  <si>
    <t>Warstwa ochronna z niestoru grub. 35 cm, rozśielenie spycharką z zagęszczeniem, z transportem</t>
  </si>
  <si>
    <t>T.04.00.00</t>
  </si>
  <si>
    <t xml:space="preserve">Humusowanie z obsianiem skarp przy grubości humusu 6-15 cm o szer. do 1 m grub. warstwy ziemi urodzajnej (humusu) 10 cm z dowozem ziemi urodzajnej </t>
  </si>
  <si>
    <t>Umocnienie humusem i obsiewem</t>
  </si>
  <si>
    <t>Podbudowa z kryuszyw łamanych stabilizowanych mechanicznie</t>
  </si>
  <si>
    <t>Roboty ziemne</t>
  </si>
  <si>
    <t>KOSZTORYS OFERTOWY - WZMOCNIENIA</t>
  </si>
  <si>
    <t>Wykonanie platformy roboczej</t>
  </si>
  <si>
    <t>Platorma robocza, gr. 0,5 m z transportem materiału z placu, E2&gt;50MPa</t>
  </si>
  <si>
    <t>Dodatkowy wykop - rozebranie nasypu, na odkład (transport lokalny)</t>
  </si>
  <si>
    <t>Dodatkowy nasyp - odbudowanie nasypu z odkładu (transport lokalny)</t>
  </si>
  <si>
    <t>Wypełnienie materaca - gr. 0,5 m. - z transportem materiału z placu</t>
  </si>
  <si>
    <r>
      <t xml:space="preserve">Ułożenie geotkaniny o wytrzymałości 400 kN/m - </t>
    </r>
    <r>
      <rPr>
        <sz val="10"/>
        <color rgb="FF000000"/>
        <rFont val="Arial"/>
        <family val="2"/>
        <charset val="238"/>
      </rPr>
      <t>bez materiału</t>
    </r>
  </si>
  <si>
    <t>Ułożenie georusztu bez materiału</t>
  </si>
  <si>
    <t xml:space="preserve">Materace </t>
  </si>
  <si>
    <t>Stabilizacja chemiczna</t>
  </si>
  <si>
    <t>Odhumusowanie</t>
  </si>
  <si>
    <t>Odhumusowanie - na warkocz</t>
  </si>
  <si>
    <t>Wykonanie wykopów - do utlizacji</t>
  </si>
  <si>
    <t>Warstwy konstrukcji</t>
  </si>
  <si>
    <t>Wykonanie wymiany gruntu z wykorzystaniem materiału z wykopu</t>
  </si>
  <si>
    <t>Drogi dojazdowe</t>
  </si>
  <si>
    <t>Ułożenie geotkaniny 50 kN/m (zbrojenie nasypu) - bez materiału</t>
  </si>
  <si>
    <r>
      <t>Wykonanie stabilizacji chemicznej podłoża, 25 cm, E2</t>
    </r>
    <r>
      <rPr>
        <sz val="9"/>
        <rFont val="Aptos Narrow"/>
        <family val="2"/>
      </rPr>
      <t xml:space="preserve">≥ </t>
    </r>
    <r>
      <rPr>
        <sz val="9"/>
        <rFont val="Arial"/>
        <family val="2"/>
        <charset val="238"/>
      </rPr>
      <t>60 Mpa - bez materiału</t>
    </r>
  </si>
  <si>
    <t>Wykopy/ nasypy</t>
  </si>
  <si>
    <t xml:space="preserve">Wykonanie wykopów i nasypów (wykop w nasyp) </t>
  </si>
  <si>
    <t>KOSZTORYS OFERTOWY - ODCINEK B 163+250 - 175+000</t>
  </si>
  <si>
    <t>Ułożenie geowłókniny wzmocnionej na gotowym podtorzu - bez materiału</t>
  </si>
  <si>
    <t>16.1</t>
  </si>
  <si>
    <t>16.1.1</t>
  </si>
  <si>
    <t>16.1.2</t>
  </si>
  <si>
    <t>16.2</t>
  </si>
  <si>
    <t>16.2.1</t>
  </si>
  <si>
    <t>16.2.2</t>
  </si>
  <si>
    <t>16.2.3</t>
  </si>
  <si>
    <t>16.2.4</t>
  </si>
  <si>
    <t>16.3</t>
  </si>
  <si>
    <t>16.3.1</t>
  </si>
  <si>
    <t>16.3.2</t>
  </si>
  <si>
    <t>16.3.3</t>
  </si>
  <si>
    <t>16.4</t>
  </si>
  <si>
    <t>16.4.1</t>
  </si>
  <si>
    <t>16.5</t>
  </si>
  <si>
    <t>16.5.1</t>
  </si>
  <si>
    <t>Wykonanie dróg dojazdowych (ułożenie geotkaniny, transport materiału z placu, wbudowanie) - bez materiału, maksymalna grubość warstwy 0,5 m</t>
  </si>
  <si>
    <t>Platforma robocza z gruntu stabilizowanego spoiwem, E2&gt; 50MPa - bez spoiwa</t>
  </si>
  <si>
    <t>Wybieranie mechaniczne podsypki tłuczniowej, do 5 km z hałdowaniem</t>
  </si>
  <si>
    <t>Odhumusowanie - z odwozem do 5 km, z hałdowaniem</t>
  </si>
  <si>
    <t>Wykop z odwozem do 5 km, z hałdowaniem</t>
  </si>
  <si>
    <t>Warstwa ochronna z kruszywa łamanego grub. 35 cm - niesort 0-31,5 mm - bez materiału</t>
  </si>
  <si>
    <t>Warstwa ochronna z kruszywa łamanego grub. 35 cm - kliniec 8-31,5 mm - bez materiału</t>
  </si>
  <si>
    <t>Ułożenie geowłókniny wzmocnionej na gotowym podtorzu, bez materiału</t>
  </si>
  <si>
    <t>Warstwa ochronna z kruszywa łamanego grub. 35 cm - niesort 0-31,5 mm, bez materiału</t>
  </si>
  <si>
    <t>Mechaniczne usunięcie warstwy ziemi urodzajnej (humusu) grubość warstwy 16-25 cm z wywiezieniem nadmiaru humusu na odkład, z hałdowaniem</t>
  </si>
  <si>
    <r>
      <t>Odcinek B</t>
    </r>
    <r>
      <rPr>
        <sz val="11"/>
        <color indexed="8"/>
        <rFont val="Arial"/>
        <family val="2"/>
        <charset val="238"/>
      </rPr>
      <t xml:space="preserve">- Roboty budowlane na linii kolejowej nr 201 odc. Somonino - Gdańsk Osowa
 realizowane w ramach projektu "Prace na alternatywnym ciągu transportowym
 Bydgoszcz - Trójmiasto" </t>
    </r>
    <r>
      <rPr>
        <b/>
        <sz val="11"/>
        <color indexed="8"/>
        <rFont val="Arial"/>
        <family val="2"/>
        <charset val="238"/>
      </rPr>
      <t xml:space="preserve">
km 162+250 - 175+000 - ZADANIE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</si>
</sst>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&quot;1.&quot;General"/>
    <numFmt numFmtId="165" formatCode="&quot;2.&quot;General"/>
    <numFmt numFmtId="166" formatCode="&quot;3.&quot;General"/>
    <numFmt numFmtId="167" formatCode="0.0"/>
  </numFmts>
  <fonts count="37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</font>
    <font>
      <sz val="10"/>
      <color rgb="FF000000"/>
      <name val="Arial"/>
      <family val="2"/>
      <charset val="238"/>
    </font>
    <font>
      <sz val="9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6" fillId="0" borderId="0"/>
    <xf numFmtId="0" fontId="1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7" fillId="0" borderId="3" xfId="0" applyFont="1" applyBorder="1" applyAlignment="1">
      <alignment vertical="top" wrapText="1" readingOrder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18" fillId="0" borderId="0" xfId="0" applyFont="1" applyAlignment="1">
      <alignment wrapText="1"/>
    </xf>
    <xf numFmtId="49" fontId="12" fillId="2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1" fontId="12" fillId="2" borderId="7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49" fontId="12" fillId="2" borderId="9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" fontId="14" fillId="2" borderId="9" xfId="0" applyNumberFormat="1" applyFont="1" applyFill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30" fillId="2" borderId="9" xfId="0" applyNumberFormat="1" applyFont="1" applyFill="1" applyBorder="1" applyAlignment="1">
      <alignment horizontal="center" vertical="center"/>
    </xf>
    <xf numFmtId="4" fontId="29" fillId="0" borderId="9" xfId="0" applyNumberFormat="1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166" fontId="10" fillId="0" borderId="16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 wrapText="1"/>
    </xf>
    <xf numFmtId="167" fontId="10" fillId="0" borderId="16" xfId="0" applyNumberFormat="1" applyFont="1" applyBorder="1" applyAlignment="1">
      <alignment horizontal="center" vertical="center" wrapText="1"/>
    </xf>
    <xf numFmtId="16" fontId="31" fillId="2" borderId="9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wrapText="1"/>
    </xf>
    <xf numFmtId="0" fontId="10" fillId="0" borderId="9" xfId="0" applyFont="1" applyBorder="1" applyAlignment="1">
      <alignment horizontal="left" vertical="center" wrapText="1"/>
    </xf>
    <xf numFmtId="4" fontId="10" fillId="0" borderId="9" xfId="0" applyNumberFormat="1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top" wrapText="1"/>
    </xf>
    <xf numFmtId="0" fontId="19" fillId="0" borderId="9" xfId="1" applyFont="1" applyBorder="1" applyAlignment="1">
      <alignment horizontal="left" vertical="center" wrapText="1"/>
    </xf>
    <xf numFmtId="0" fontId="33" fillId="0" borderId="9" xfId="1" applyFont="1" applyBorder="1" applyAlignment="1">
      <alignment horizontal="center" vertical="center" wrapText="1" readingOrder="1"/>
    </xf>
    <xf numFmtId="4" fontId="34" fillId="0" borderId="9" xfId="0" applyNumberFormat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left" vertical="center" wrapText="1"/>
    </xf>
    <xf numFmtId="0" fontId="33" fillId="0" borderId="10" xfId="1" applyFont="1" applyBorder="1" applyAlignment="1">
      <alignment horizontal="center" vertical="center" wrapText="1" readingOrder="1"/>
    </xf>
    <xf numFmtId="4" fontId="34" fillId="0" borderId="10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0" fontId="10" fillId="0" borderId="9" xfId="2" applyFont="1" applyBorder="1" applyAlignment="1">
      <alignment vertical="center" wrapText="1"/>
    </xf>
    <xf numFmtId="0" fontId="10" fillId="0" borderId="9" xfId="2" applyFont="1" applyBorder="1" applyAlignment="1">
      <alignment horizontal="center" vertical="center" wrapText="1"/>
    </xf>
    <xf numFmtId="4" fontId="10" fillId="0" borderId="9" xfId="2" applyNumberFormat="1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2" fontId="12" fillId="2" borderId="9" xfId="0" applyNumberFormat="1" applyFont="1" applyFill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/>
    </xf>
    <xf numFmtId="4" fontId="31" fillId="2" borderId="9" xfId="0" applyNumberFormat="1" applyFont="1" applyFill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4" fontId="10" fillId="0" borderId="14" xfId="3" applyFont="1" applyBorder="1" applyAlignment="1">
      <alignment horizontal="right" vertical="center" wrapText="1" readingOrder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2" borderId="14" xfId="0" applyNumberFormat="1" applyFont="1" applyFill="1" applyBorder="1" applyAlignment="1">
      <alignment horizontal="right" vertical="center" wrapText="1"/>
    </xf>
    <xf numFmtId="4" fontId="13" fillId="2" borderId="14" xfId="0" applyNumberFormat="1" applyFont="1" applyFill="1" applyBorder="1" applyAlignment="1">
      <alignment horizontal="right" vertical="center" wrapText="1"/>
    </xf>
    <xf numFmtId="4" fontId="30" fillId="2" borderId="14" xfId="0" applyNumberFormat="1" applyFont="1" applyFill="1" applyBorder="1" applyAlignment="1">
      <alignment horizontal="center" vertical="center"/>
    </xf>
    <xf numFmtId="49" fontId="31" fillId="2" borderId="9" xfId="0" applyNumberFormat="1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wrapText="1"/>
    </xf>
    <xf numFmtId="0" fontId="29" fillId="3" borderId="14" xfId="0" applyFont="1" applyFill="1" applyBorder="1" applyAlignment="1">
      <alignment vertical="center" wrapText="1"/>
    </xf>
    <xf numFmtId="4" fontId="21" fillId="2" borderId="9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left" vertical="top" wrapText="1" readingOrder="1"/>
    </xf>
    <xf numFmtId="0" fontId="17" fillId="0" borderId="15" xfId="0" applyFont="1" applyBorder="1" applyAlignment="1">
      <alignment horizontal="left" vertical="top" wrapText="1" readingOrder="1"/>
    </xf>
    <xf numFmtId="0" fontId="17" fillId="0" borderId="3" xfId="0" applyFont="1" applyBorder="1" applyAlignment="1">
      <alignment horizontal="left" vertical="top" wrapText="1" readingOrder="1"/>
    </xf>
    <xf numFmtId="0" fontId="23" fillId="0" borderId="1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 readingOrder="1"/>
    </xf>
    <xf numFmtId="0" fontId="27" fillId="0" borderId="0" xfId="0" applyFont="1" applyAlignment="1">
      <alignment horizontal="center" vertical="top" wrapText="1" readingOrder="1"/>
    </xf>
    <xf numFmtId="0" fontId="27" fillId="0" borderId="12" xfId="0" applyFont="1" applyBorder="1" applyAlignment="1">
      <alignment horizontal="center" vertical="top" wrapText="1" readingOrder="1"/>
    </xf>
    <xf numFmtId="0" fontId="17" fillId="0" borderId="14" xfId="0" applyFont="1" applyBorder="1" applyAlignment="1">
      <alignment horizontal="left" vertical="top" wrapText="1" readingOrder="1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9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top" wrapText="1" readingOrder="1"/>
    </xf>
    <xf numFmtId="0" fontId="20" fillId="0" borderId="6" xfId="0" applyFont="1" applyBorder="1" applyAlignment="1">
      <alignment horizontal="left" vertical="top" wrapText="1" readingOrder="1"/>
    </xf>
    <xf numFmtId="0" fontId="20" fillId="0" borderId="13" xfId="0" applyFont="1" applyBorder="1" applyAlignment="1">
      <alignment horizontal="left" vertical="top" wrapText="1" readingOrder="1"/>
    </xf>
    <xf numFmtId="8" fontId="20" fillId="0" borderId="10" xfId="0" applyNumberFormat="1" applyFont="1" applyBorder="1" applyAlignment="1">
      <alignment horizontal="right" vertical="top" wrapText="1" readingOrder="1"/>
    </xf>
    <xf numFmtId="0" fontId="20" fillId="0" borderId="10" xfId="0" applyFont="1" applyBorder="1" applyAlignment="1">
      <alignment horizontal="right" vertical="top" wrapText="1" readingOrder="1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top" wrapText="1" readingOrder="1"/>
    </xf>
    <xf numFmtId="0" fontId="3" fillId="0" borderId="2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4" fillId="0" borderId="12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top" wrapText="1" readingOrder="1"/>
    </xf>
    <xf numFmtId="0" fontId="21" fillId="0" borderId="4" xfId="0" applyFont="1" applyBorder="1" applyAlignment="1">
      <alignment horizontal="center" vertical="top" wrapText="1" readingOrder="1"/>
    </xf>
    <xf numFmtId="0" fontId="21" fillId="0" borderId="11" xfId="0" applyFont="1" applyBorder="1" applyAlignment="1">
      <alignment horizontal="center" vertical="top" wrapText="1" readingOrder="1"/>
    </xf>
    <xf numFmtId="0" fontId="22" fillId="0" borderId="1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6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wrapText="1" readingOrder="1"/>
    </xf>
    <xf numFmtId="0" fontId="0" fillId="0" borderId="6" xfId="0" applyBorder="1" applyAlignment="1">
      <alignment horizontal="center" wrapText="1" readingOrder="1"/>
    </xf>
    <xf numFmtId="0" fontId="0" fillId="0" borderId="13" xfId="0" applyBorder="1" applyAlignment="1">
      <alignment horizontal="center" wrapText="1" readingOrder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right" wrapText="1"/>
    </xf>
    <xf numFmtId="0" fontId="29" fillId="3" borderId="14" xfId="0" applyFont="1" applyFill="1" applyBorder="1" applyAlignment="1">
      <alignment horizontal="center" vertical="center" wrapText="1"/>
    </xf>
    <xf numFmtId="0" fontId="29" fillId="3" borderId="15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396240</xdr:colOff>
      <xdr:row>0</xdr:row>
      <xdr:rowOff>99060</xdr:rowOff>
    </xdr:from>
    <xdr:to>
      <xdr:col>10</xdr:col>
      <xdr:colOff>708660</xdr:colOff>
      <xdr:row>0</xdr:row>
      <xdr:rowOff>510540</xdr:rowOff>
    </xdr:to>
    <xdr:pic>
      <xdr:nvPicPr>
        <xdr:cNvPr id="2891" name="Obraz 8" descr="is_fs_plk">
          <a:extLst>
            <a:ext uri="{FF2B5EF4-FFF2-40B4-BE49-F238E27FC236}">
              <a16:creationId xmlns:a16="http://schemas.microsoft.com/office/drawing/2014/main" id="{F7509D00-31B8-7C1B-9D81-C95E45FFF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" y="99060"/>
          <a:ext cx="5135880" cy="411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2</xdr:row>
      <xdr:rowOff>38100</xdr:rowOff>
    </xdr:from>
    <xdr:to>
      <xdr:col>6</xdr:col>
      <xdr:colOff>548640</xdr:colOff>
      <xdr:row>4</xdr:row>
      <xdr:rowOff>144780</xdr:rowOff>
    </xdr:to>
    <xdr:pic>
      <xdr:nvPicPr>
        <xdr:cNvPr id="2892" name="Obraz 12">
          <a:extLst>
            <a:ext uri="{FF2B5EF4-FFF2-40B4-BE49-F238E27FC236}">
              <a16:creationId xmlns:a16="http://schemas.microsoft.com/office/drawing/2014/main" id="{41C399FE-0A93-18B0-9896-E00ABA9C2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5240" y="1158240"/>
          <a:ext cx="2407920" cy="441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showZeros="0" view="pageBreakPreview" topLeftCell="A9" zoomScaleNormal="100" zoomScaleSheetLayoutView="100" workbookViewId="0">
      <selection activeCell="F132" sqref="F132"/>
    </sheetView>
  </sheetViews>
  <sheetFormatPr defaultRowHeight="13.2" x14ac:dyDescent="0.25"/>
  <cols>
    <col min="1" max="1" width="0.109375" customWidth="1"/>
    <col min="2" max="2" width="9.88671875" customWidth="1"/>
    <col min="3" max="3" width="5.33203125" customWidth="1"/>
    <col min="4" max="4" width="0.109375" customWidth="1"/>
    <col min="5" max="5" width="1" customWidth="1"/>
    <col min="6" max="6" width="10.88671875" customWidth="1"/>
    <col min="7" max="7" width="12" customWidth="1"/>
    <col min="8" max="8" width="5.109375" customWidth="1"/>
    <col min="9" max="9" width="11.6640625" customWidth="1"/>
    <col min="10" max="10" width="14.33203125" customWidth="1"/>
    <col min="11" max="11" width="20" customWidth="1"/>
  </cols>
  <sheetData>
    <row r="1" spans="1:11" ht="58.2" customHeight="1" x14ac:dyDescent="0.25">
      <c r="A1" s="1"/>
      <c r="B1" s="129"/>
      <c r="C1" s="130"/>
      <c r="D1" s="130"/>
      <c r="E1" s="130"/>
      <c r="F1" s="130"/>
      <c r="G1" s="130"/>
      <c r="H1" s="130"/>
      <c r="I1" s="130"/>
      <c r="J1" s="130"/>
      <c r="K1" s="131"/>
    </row>
    <row r="2" spans="1:11" ht="30" customHeight="1" x14ac:dyDescent="0.25">
      <c r="A2" s="2"/>
      <c r="B2" s="144" t="s">
        <v>5</v>
      </c>
      <c r="C2" s="145"/>
      <c r="D2" s="145"/>
      <c r="E2" s="145"/>
      <c r="F2" s="145"/>
      <c r="G2" s="145"/>
      <c r="H2" s="145"/>
      <c r="I2" s="145"/>
      <c r="J2" s="145"/>
      <c r="K2" s="146"/>
    </row>
    <row r="3" spans="1:11" x14ac:dyDescent="0.25">
      <c r="A3" s="2"/>
      <c r="B3" s="132" t="s">
        <v>60</v>
      </c>
      <c r="C3" s="133"/>
      <c r="D3" s="133"/>
      <c r="E3" s="133"/>
      <c r="F3" s="133"/>
      <c r="G3" s="133"/>
      <c r="H3" s="138" t="s">
        <v>6</v>
      </c>
      <c r="I3" s="138"/>
      <c r="J3" s="138"/>
      <c r="K3" s="139"/>
    </row>
    <row r="4" spans="1:11" x14ac:dyDescent="0.25">
      <c r="A4" s="2"/>
      <c r="B4" s="134"/>
      <c r="C4" s="135"/>
      <c r="D4" s="135"/>
      <c r="E4" s="135"/>
      <c r="F4" s="135"/>
      <c r="G4" s="135"/>
      <c r="H4" s="140" t="s">
        <v>3</v>
      </c>
      <c r="I4" s="140"/>
      <c r="J4" s="140"/>
      <c r="K4" s="141"/>
    </row>
    <row r="5" spans="1:11" ht="18.75" customHeight="1" x14ac:dyDescent="0.25">
      <c r="A5" s="2"/>
      <c r="B5" s="136"/>
      <c r="C5" s="137"/>
      <c r="D5" s="137"/>
      <c r="E5" s="137"/>
      <c r="F5" s="137"/>
      <c r="G5" s="137"/>
      <c r="H5" s="142" t="s">
        <v>4</v>
      </c>
      <c r="I5" s="142"/>
      <c r="J5" s="142"/>
      <c r="K5" s="143"/>
    </row>
    <row r="6" spans="1:11" x14ac:dyDescent="0.25">
      <c r="A6" s="2"/>
      <c r="B6" s="82" t="s">
        <v>7</v>
      </c>
      <c r="C6" s="83"/>
      <c r="D6" s="83"/>
      <c r="E6" s="83"/>
      <c r="F6" s="83"/>
      <c r="G6" s="83"/>
      <c r="H6" s="83"/>
      <c r="I6" s="83"/>
      <c r="J6" s="83"/>
      <c r="K6" s="84"/>
    </row>
    <row r="7" spans="1:11" ht="39.6" customHeight="1" x14ac:dyDescent="0.25">
      <c r="A7" s="2"/>
      <c r="B7" s="123" t="s">
        <v>17</v>
      </c>
      <c r="C7" s="124"/>
      <c r="D7" s="124"/>
      <c r="E7" s="124"/>
      <c r="F7" s="124"/>
      <c r="G7" s="124"/>
      <c r="H7" s="124"/>
      <c r="I7" s="124"/>
      <c r="J7" s="124"/>
      <c r="K7" s="125"/>
    </row>
    <row r="8" spans="1:11" x14ac:dyDescent="0.25">
      <c r="A8" s="2"/>
      <c r="B8" s="82" t="s">
        <v>13</v>
      </c>
      <c r="C8" s="83"/>
      <c r="D8" s="83"/>
      <c r="E8" s="83"/>
      <c r="F8" s="83"/>
      <c r="G8" s="83"/>
      <c r="H8" s="83"/>
      <c r="I8" s="83"/>
      <c r="J8" s="83"/>
      <c r="K8" s="84"/>
    </row>
    <row r="9" spans="1:11" ht="51" customHeight="1" x14ac:dyDescent="0.25">
      <c r="A9" s="1"/>
      <c r="B9" s="114" t="s">
        <v>21</v>
      </c>
      <c r="C9" s="115"/>
      <c r="D9" s="115"/>
      <c r="E9" s="115"/>
      <c r="F9" s="115"/>
      <c r="G9" s="115"/>
      <c r="H9" s="115"/>
      <c r="I9" s="115"/>
      <c r="J9" s="115"/>
      <c r="K9" s="116"/>
    </row>
    <row r="10" spans="1:11" ht="15" customHeight="1" x14ac:dyDescent="0.25">
      <c r="A10" s="2"/>
      <c r="B10" s="82" t="s">
        <v>20</v>
      </c>
      <c r="C10" s="83"/>
      <c r="D10" s="83"/>
      <c r="E10" s="83"/>
      <c r="F10" s="83"/>
      <c r="G10" s="83"/>
      <c r="H10" s="83"/>
      <c r="I10" s="83"/>
      <c r="J10" s="83"/>
      <c r="K10" s="84"/>
    </row>
    <row r="11" spans="1:11" ht="30.75" customHeight="1" x14ac:dyDescent="0.25">
      <c r="A11" s="2"/>
      <c r="B11" s="117" t="s">
        <v>22</v>
      </c>
      <c r="C11" s="118"/>
      <c r="D11" s="118"/>
      <c r="E11" s="118"/>
      <c r="F11" s="118"/>
      <c r="G11" s="118"/>
      <c r="H11" s="118"/>
      <c r="I11" s="118"/>
      <c r="J11" s="118"/>
      <c r="K11" s="119"/>
    </row>
    <row r="12" spans="1:11" ht="15" customHeight="1" x14ac:dyDescent="0.25">
      <c r="A12" s="2"/>
      <c r="B12" s="82" t="s">
        <v>16</v>
      </c>
      <c r="C12" s="83"/>
      <c r="D12" s="83"/>
      <c r="E12" s="83"/>
      <c r="F12" s="83"/>
      <c r="G12" s="83"/>
      <c r="H12" s="83"/>
      <c r="I12" s="83"/>
      <c r="J12" s="83"/>
      <c r="K12" s="84"/>
    </row>
    <row r="13" spans="1:11" ht="15" customHeight="1" x14ac:dyDescent="0.25">
      <c r="A13" s="2"/>
      <c r="B13" s="120" t="s">
        <v>23</v>
      </c>
      <c r="C13" s="121"/>
      <c r="D13" s="121"/>
      <c r="E13" s="121"/>
      <c r="F13" s="121"/>
      <c r="G13" s="121"/>
      <c r="H13" s="121"/>
      <c r="I13" s="121"/>
      <c r="J13" s="121"/>
      <c r="K13" s="122"/>
    </row>
    <row r="14" spans="1:11" ht="15" customHeight="1" x14ac:dyDescent="0.25">
      <c r="A14" s="2"/>
      <c r="B14" s="95" t="s">
        <v>24</v>
      </c>
      <c r="C14" s="96"/>
      <c r="D14" s="96"/>
      <c r="E14" s="96"/>
      <c r="F14" s="96"/>
      <c r="G14" s="96"/>
      <c r="H14" s="96"/>
      <c r="I14" s="96"/>
      <c r="J14" s="96"/>
      <c r="K14" s="97"/>
    </row>
    <row r="15" spans="1:11" x14ac:dyDescent="0.25">
      <c r="A15" s="3"/>
      <c r="B15" s="92" t="s">
        <v>8</v>
      </c>
      <c r="C15" s="93"/>
      <c r="D15" s="93"/>
      <c r="E15" s="93"/>
      <c r="F15" s="93"/>
      <c r="G15" s="93"/>
      <c r="H15" s="93"/>
      <c r="I15" s="93"/>
      <c r="J15" s="93"/>
      <c r="K15" s="94"/>
    </row>
    <row r="16" spans="1:11" ht="14.4" x14ac:dyDescent="0.25">
      <c r="A16" s="3"/>
      <c r="B16" s="126" t="s">
        <v>9</v>
      </c>
      <c r="C16" s="127"/>
      <c r="D16" s="127"/>
      <c r="E16" s="127"/>
      <c r="F16" s="127"/>
      <c r="G16" s="127"/>
      <c r="H16" s="127"/>
      <c r="I16" s="127"/>
      <c r="J16" s="127"/>
      <c r="K16" s="128"/>
    </row>
    <row r="17" spans="1:11" x14ac:dyDescent="0.25">
      <c r="A17" s="3"/>
      <c r="B17" s="92" t="s">
        <v>10</v>
      </c>
      <c r="C17" s="93"/>
      <c r="D17" s="93"/>
      <c r="E17" s="93"/>
      <c r="F17" s="93"/>
      <c r="G17" s="93"/>
      <c r="H17" s="93"/>
      <c r="I17" s="93"/>
      <c r="J17" s="93"/>
      <c r="K17" s="94"/>
    </row>
    <row r="18" spans="1:11" ht="24.6" customHeight="1" x14ac:dyDescent="0.25">
      <c r="A18" s="2"/>
      <c r="B18" s="85" t="s">
        <v>42</v>
      </c>
      <c r="C18" s="86"/>
      <c r="D18" s="86"/>
      <c r="E18" s="86"/>
      <c r="F18" s="86"/>
      <c r="G18" s="86"/>
      <c r="H18" s="86"/>
      <c r="I18" s="86"/>
      <c r="J18" s="86"/>
      <c r="K18" s="87"/>
    </row>
    <row r="19" spans="1:11" x14ac:dyDescent="0.25">
      <c r="A19" s="2"/>
      <c r="B19" s="92" t="s">
        <v>14</v>
      </c>
      <c r="C19" s="93"/>
      <c r="D19" s="93"/>
      <c r="E19" s="93"/>
      <c r="F19" s="93"/>
      <c r="G19" s="93"/>
      <c r="H19" s="93"/>
      <c r="I19" s="93"/>
      <c r="J19" s="93"/>
      <c r="K19" s="94"/>
    </row>
    <row r="20" spans="1:11" ht="22.95" customHeight="1" x14ac:dyDescent="0.25">
      <c r="A20" s="2"/>
      <c r="B20" s="89" t="s">
        <v>18</v>
      </c>
      <c r="C20" s="90"/>
      <c r="D20" s="90"/>
      <c r="E20" s="90"/>
      <c r="F20" s="90"/>
      <c r="G20" s="90"/>
      <c r="H20" s="90"/>
      <c r="I20" s="90"/>
      <c r="J20" s="90"/>
      <c r="K20" s="91"/>
    </row>
    <row r="21" spans="1:11" ht="16.2" customHeight="1" x14ac:dyDescent="0.25">
      <c r="A21" s="2"/>
      <c r="B21" s="113" t="s">
        <v>15</v>
      </c>
      <c r="C21" s="113"/>
      <c r="D21" s="113"/>
      <c r="E21" s="113"/>
      <c r="F21" s="113"/>
      <c r="G21" s="113"/>
      <c r="H21" s="113"/>
      <c r="I21" s="113"/>
      <c r="J21" s="113"/>
      <c r="K21" s="113"/>
    </row>
    <row r="22" spans="1:11" ht="24" customHeight="1" x14ac:dyDescent="0.25">
      <c r="A22" s="2"/>
      <c r="B22" s="9" t="s">
        <v>0</v>
      </c>
      <c r="C22" s="14">
        <v>45</v>
      </c>
      <c r="D22" s="7">
        <v>45</v>
      </c>
      <c r="E22" s="106" t="s">
        <v>32</v>
      </c>
      <c r="F22" s="106"/>
      <c r="G22" s="98" t="s">
        <v>31</v>
      </c>
      <c r="H22" s="99"/>
      <c r="I22" s="99"/>
      <c r="J22" s="99"/>
      <c r="K22" s="100"/>
    </row>
    <row r="23" spans="1:11" x14ac:dyDescent="0.25">
      <c r="A23" s="2"/>
      <c r="B23" s="10" t="s">
        <v>1</v>
      </c>
      <c r="C23" s="15" t="s">
        <v>2</v>
      </c>
      <c r="D23" s="11"/>
      <c r="E23" s="107" t="s">
        <v>34</v>
      </c>
      <c r="F23" s="107"/>
      <c r="G23" s="109" t="s">
        <v>38</v>
      </c>
      <c r="H23" s="109"/>
      <c r="I23" s="109"/>
      <c r="J23" s="109"/>
      <c r="K23" s="110"/>
    </row>
    <row r="24" spans="1:11" x14ac:dyDescent="0.25">
      <c r="A24" s="2"/>
      <c r="B24" s="10" t="s">
        <v>1</v>
      </c>
      <c r="C24" s="15" t="s">
        <v>33</v>
      </c>
      <c r="D24" s="11"/>
      <c r="E24" s="107" t="s">
        <v>35</v>
      </c>
      <c r="F24" s="107"/>
      <c r="G24" s="109" t="s">
        <v>39</v>
      </c>
      <c r="H24" s="109"/>
      <c r="I24" s="109"/>
      <c r="J24" s="109"/>
      <c r="K24" s="110"/>
    </row>
    <row r="25" spans="1:11" x14ac:dyDescent="0.25">
      <c r="A25" s="2"/>
      <c r="B25" s="10" t="s">
        <v>1</v>
      </c>
      <c r="C25" s="15" t="s">
        <v>33</v>
      </c>
      <c r="D25" s="11"/>
      <c r="E25" s="107" t="s">
        <v>36</v>
      </c>
      <c r="F25" s="107"/>
      <c r="G25" s="109" t="s">
        <v>40</v>
      </c>
      <c r="H25" s="109"/>
      <c r="I25" s="109"/>
      <c r="J25" s="109"/>
      <c r="K25" s="110"/>
    </row>
    <row r="26" spans="1:11" x14ac:dyDescent="0.25">
      <c r="A26" s="2"/>
      <c r="B26" s="12" t="s">
        <v>1</v>
      </c>
      <c r="C26" s="16" t="s">
        <v>33</v>
      </c>
      <c r="D26" s="13"/>
      <c r="E26" s="108" t="s">
        <v>37</v>
      </c>
      <c r="F26" s="108"/>
      <c r="G26" s="111" t="s">
        <v>41</v>
      </c>
      <c r="H26" s="111"/>
      <c r="I26" s="111"/>
      <c r="J26" s="111"/>
      <c r="K26" s="112"/>
    </row>
    <row r="27" spans="1:11" x14ac:dyDescent="0.25">
      <c r="A27" s="2"/>
      <c r="B27" s="101" t="s">
        <v>11</v>
      </c>
      <c r="C27" s="102"/>
      <c r="D27" s="102"/>
      <c r="E27" s="102"/>
      <c r="F27" s="102"/>
      <c r="G27" s="102"/>
      <c r="H27" s="102"/>
      <c r="I27" s="103"/>
      <c r="J27" s="104" t="e">
        <f>'Kosztorys ofertowy'!#REF!</f>
        <v>#REF!</v>
      </c>
      <c r="K27" s="105"/>
    </row>
    <row r="28" spans="1:11" x14ac:dyDescent="0.25">
      <c r="A28" s="2"/>
      <c r="B28" s="88" t="s">
        <v>12</v>
      </c>
      <c r="C28" s="80"/>
      <c r="D28" s="4"/>
      <c r="E28" s="79"/>
      <c r="F28" s="80"/>
      <c r="G28" s="80"/>
      <c r="H28" s="80"/>
      <c r="I28" s="80"/>
      <c r="J28" s="80"/>
      <c r="K28" s="81"/>
    </row>
    <row r="48" spans="7:7" x14ac:dyDescent="0.25">
      <c r="G48" s="6"/>
    </row>
  </sheetData>
  <mergeCells count="36">
    <mergeCell ref="B1:K1"/>
    <mergeCell ref="B3:G5"/>
    <mergeCell ref="H3:K3"/>
    <mergeCell ref="H4:K4"/>
    <mergeCell ref="H5:K5"/>
    <mergeCell ref="B2:K2"/>
    <mergeCell ref="G23:K23"/>
    <mergeCell ref="G24:K24"/>
    <mergeCell ref="G25:K25"/>
    <mergeCell ref="G26:K26"/>
    <mergeCell ref="B6:K6"/>
    <mergeCell ref="B21:K21"/>
    <mergeCell ref="B9:K9"/>
    <mergeCell ref="B11:K11"/>
    <mergeCell ref="B13:K13"/>
    <mergeCell ref="B7:K7"/>
    <mergeCell ref="B19:K19"/>
    <mergeCell ref="B12:K12"/>
    <mergeCell ref="B15:K15"/>
    <mergeCell ref="B16:K16"/>
    <mergeCell ref="E28:K28"/>
    <mergeCell ref="B8:K8"/>
    <mergeCell ref="B18:K18"/>
    <mergeCell ref="B28:C28"/>
    <mergeCell ref="B20:K20"/>
    <mergeCell ref="B17:K17"/>
    <mergeCell ref="B14:K14"/>
    <mergeCell ref="B10:K10"/>
    <mergeCell ref="G22:K22"/>
    <mergeCell ref="B27:I27"/>
    <mergeCell ref="J27:K27"/>
    <mergeCell ref="E22:F22"/>
    <mergeCell ref="E23:F23"/>
    <mergeCell ref="E24:F24"/>
    <mergeCell ref="E25:F25"/>
    <mergeCell ref="E26:F26"/>
  </mergeCells>
  <pageMargins left="0.62992125984251968" right="0.66929133858267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63"/>
  <sheetViews>
    <sheetView tabSelected="1" view="pageBreakPreview" zoomScale="115" zoomScaleNormal="70" zoomScaleSheetLayoutView="115" zoomScalePageLayoutView="80" workbookViewId="0">
      <selection activeCell="N45" sqref="N45"/>
    </sheetView>
  </sheetViews>
  <sheetFormatPr defaultRowHeight="13.2" x14ac:dyDescent="0.25"/>
  <cols>
    <col min="1" max="1" width="10.6640625" style="17" customWidth="1"/>
    <col min="2" max="2" width="9.6640625" style="17" customWidth="1"/>
    <col min="3" max="3" width="12.88671875" style="20" customWidth="1"/>
    <col min="4" max="4" width="39.44140625" style="17" customWidth="1"/>
    <col min="5" max="5" width="6.44140625" style="8" customWidth="1"/>
    <col min="6" max="6" width="14" style="19" customWidth="1"/>
    <col min="7" max="7" width="13.88671875" style="18" bestFit="1" customWidth="1"/>
    <col min="8" max="8" width="15.109375" style="19" customWidth="1"/>
  </cols>
  <sheetData>
    <row r="2" spans="1:10" ht="53.4" customHeight="1" x14ac:dyDescent="0.25">
      <c r="A2" s="147" t="s">
        <v>149</v>
      </c>
      <c r="B2" s="148"/>
      <c r="C2" s="148"/>
      <c r="D2" s="148"/>
      <c r="E2" s="148"/>
      <c r="F2" s="148"/>
      <c r="G2" s="148"/>
      <c r="H2" s="148"/>
    </row>
    <row r="3" spans="1:10" ht="12.75" customHeight="1" x14ac:dyDescent="0.25">
      <c r="A3" s="153" t="s">
        <v>121</v>
      </c>
      <c r="B3" s="153"/>
      <c r="C3" s="153"/>
      <c r="D3" s="153"/>
      <c r="E3" s="153"/>
      <c r="F3" s="153"/>
      <c r="G3" s="153"/>
      <c r="H3" s="154"/>
    </row>
    <row r="4" spans="1:10" s="5" customFormat="1" x14ac:dyDescent="0.25">
      <c r="A4" s="155" t="s">
        <v>44</v>
      </c>
      <c r="B4" s="156" t="s">
        <v>45</v>
      </c>
      <c r="C4" s="156" t="s">
        <v>62</v>
      </c>
      <c r="D4" s="156" t="s">
        <v>46</v>
      </c>
      <c r="E4" s="156" t="s">
        <v>19</v>
      </c>
      <c r="F4" s="157" t="s">
        <v>47</v>
      </c>
      <c r="G4" s="157" t="s">
        <v>48</v>
      </c>
      <c r="H4" s="158" t="s">
        <v>49</v>
      </c>
    </row>
    <row r="5" spans="1:10" s="5" customFormat="1" x14ac:dyDescent="0.25">
      <c r="A5" s="155"/>
      <c r="B5" s="156"/>
      <c r="C5" s="156"/>
      <c r="D5" s="156"/>
      <c r="E5" s="156"/>
      <c r="F5" s="157"/>
      <c r="G5" s="157"/>
      <c r="H5" s="158"/>
    </row>
    <row r="6" spans="1:10" s="5" customFormat="1" x14ac:dyDescent="0.25">
      <c r="A6" s="21">
        <v>1</v>
      </c>
      <c r="B6" s="22"/>
      <c r="C6" s="23"/>
      <c r="D6" s="24" t="s">
        <v>51</v>
      </c>
      <c r="E6" s="22"/>
      <c r="F6" s="66"/>
      <c r="G6" s="25"/>
      <c r="H6" s="71"/>
    </row>
    <row r="7" spans="1:10" ht="44.25" customHeight="1" x14ac:dyDescent="0.25">
      <c r="A7" s="26" t="s">
        <v>61</v>
      </c>
      <c r="B7" s="26" t="s">
        <v>25</v>
      </c>
      <c r="C7" s="26">
        <v>10010</v>
      </c>
      <c r="D7" s="26" t="s">
        <v>141</v>
      </c>
      <c r="E7" s="26" t="s">
        <v>26</v>
      </c>
      <c r="F7" s="27">
        <v>23358.51</v>
      </c>
      <c r="G7" s="27"/>
      <c r="H7" s="70">
        <f>ROUND($F7*G7,2)</f>
        <v>0</v>
      </c>
      <c r="J7" s="5"/>
    </row>
    <row r="8" spans="1:10" x14ac:dyDescent="0.25">
      <c r="A8" s="28">
        <v>2</v>
      </c>
      <c r="B8" s="28"/>
      <c r="C8" s="28"/>
      <c r="D8" s="28" t="s">
        <v>43</v>
      </c>
      <c r="E8" s="28"/>
      <c r="F8" s="29"/>
      <c r="G8" s="29"/>
      <c r="H8" s="72"/>
    </row>
    <row r="9" spans="1:10" x14ac:dyDescent="0.25">
      <c r="A9" s="28" t="s">
        <v>57</v>
      </c>
      <c r="B9" s="28"/>
      <c r="C9" s="28"/>
      <c r="D9" s="28" t="s">
        <v>52</v>
      </c>
      <c r="E9" s="28"/>
      <c r="F9" s="29"/>
      <c r="G9" s="29"/>
      <c r="H9" s="72"/>
    </row>
    <row r="10" spans="1:10" x14ac:dyDescent="0.25">
      <c r="A10" s="28"/>
      <c r="B10" s="28"/>
      <c r="C10" s="28"/>
      <c r="D10" s="28" t="s">
        <v>111</v>
      </c>
      <c r="E10" s="28"/>
      <c r="F10" s="65"/>
      <c r="G10" s="29"/>
      <c r="H10" s="72"/>
    </row>
    <row r="11" spans="1:10" x14ac:dyDescent="0.25">
      <c r="A11" s="26" t="s">
        <v>78</v>
      </c>
      <c r="B11" s="26" t="s">
        <v>27</v>
      </c>
      <c r="C11" s="26">
        <v>10012</v>
      </c>
      <c r="D11" s="26" t="s">
        <v>112</v>
      </c>
      <c r="E11" s="26" t="s">
        <v>26</v>
      </c>
      <c r="F11" s="27">
        <v>20941.3</v>
      </c>
      <c r="G11" s="27"/>
      <c r="H11" s="70">
        <f>F11*G11</f>
        <v>0</v>
      </c>
    </row>
    <row r="12" spans="1:10" ht="22.8" x14ac:dyDescent="0.25">
      <c r="A12" s="26" t="s">
        <v>78</v>
      </c>
      <c r="B12" s="26" t="s">
        <v>27</v>
      </c>
      <c r="C12" s="26">
        <v>10012</v>
      </c>
      <c r="D12" s="26" t="s">
        <v>142</v>
      </c>
      <c r="E12" s="26" t="s">
        <v>26</v>
      </c>
      <c r="F12" s="27">
        <f>94513.07-F11-1477.73-6736.805</f>
        <v>65357.24</v>
      </c>
      <c r="G12" s="27"/>
      <c r="H12" s="70">
        <f>F12*G12</f>
        <v>0</v>
      </c>
    </row>
    <row r="13" spans="1:10" x14ac:dyDescent="0.25">
      <c r="A13" s="28"/>
      <c r="B13" s="28"/>
      <c r="C13" s="28"/>
      <c r="D13" s="28" t="s">
        <v>119</v>
      </c>
      <c r="E13" s="28"/>
      <c r="F13" s="65"/>
      <c r="G13" s="29"/>
      <c r="H13" s="72"/>
    </row>
    <row r="14" spans="1:10" ht="44.25" customHeight="1" x14ac:dyDescent="0.25">
      <c r="A14" s="26" t="s">
        <v>78</v>
      </c>
      <c r="B14" s="26" t="s">
        <v>27</v>
      </c>
      <c r="C14" s="26">
        <v>10012</v>
      </c>
      <c r="D14" s="26" t="s">
        <v>120</v>
      </c>
      <c r="E14" s="26" t="s">
        <v>26</v>
      </c>
      <c r="F14" s="27">
        <f>80594.98+6736.805</f>
        <v>87331.79</v>
      </c>
      <c r="G14" s="27"/>
      <c r="H14" s="70">
        <f t="shared" ref="H14:H20" si="0">ROUND($F14*G14,2)</f>
        <v>0</v>
      </c>
    </row>
    <row r="15" spans="1:10" ht="44.25" customHeight="1" x14ac:dyDescent="0.25">
      <c r="A15" s="26" t="s">
        <v>78</v>
      </c>
      <c r="B15" s="26" t="s">
        <v>27</v>
      </c>
      <c r="C15" s="26">
        <v>10012</v>
      </c>
      <c r="D15" s="26" t="s">
        <v>143</v>
      </c>
      <c r="E15" s="26" t="s">
        <v>26</v>
      </c>
      <c r="F15" s="27">
        <v>88213.16</v>
      </c>
      <c r="G15" s="27"/>
      <c r="H15" s="70">
        <f t="shared" si="0"/>
        <v>0</v>
      </c>
    </row>
    <row r="16" spans="1:10" ht="44.25" customHeight="1" x14ac:dyDescent="0.25">
      <c r="A16" s="26" t="s">
        <v>78</v>
      </c>
      <c r="B16" s="26" t="s">
        <v>27</v>
      </c>
      <c r="C16" s="26">
        <v>10012</v>
      </c>
      <c r="D16" s="26" t="s">
        <v>113</v>
      </c>
      <c r="E16" s="26" t="s">
        <v>26</v>
      </c>
      <c r="F16" s="27">
        <f>641022.53-F14-F15</f>
        <v>465477.58</v>
      </c>
      <c r="G16" s="27"/>
      <c r="H16" s="70">
        <f>ROUND($F16*G16,2)</f>
        <v>0</v>
      </c>
    </row>
    <row r="17" spans="1:8" x14ac:dyDescent="0.25">
      <c r="A17" s="28"/>
      <c r="B17" s="28"/>
      <c r="C17" s="28"/>
      <c r="D17" s="28" t="s">
        <v>114</v>
      </c>
      <c r="E17" s="28"/>
      <c r="F17" s="65"/>
      <c r="G17" s="29"/>
      <c r="H17" s="72"/>
    </row>
    <row r="18" spans="1:8" ht="32.25" customHeight="1" x14ac:dyDescent="0.25">
      <c r="A18" s="26" t="s">
        <v>53</v>
      </c>
      <c r="B18" s="26" t="s">
        <v>29</v>
      </c>
      <c r="C18" s="26">
        <v>10015</v>
      </c>
      <c r="D18" s="26" t="s">
        <v>122</v>
      </c>
      <c r="E18" s="26" t="s">
        <v>28</v>
      </c>
      <c r="F18" s="27">
        <v>160196.09</v>
      </c>
      <c r="G18" s="27"/>
      <c r="H18" s="70">
        <f t="shared" si="0"/>
        <v>0</v>
      </c>
    </row>
    <row r="19" spans="1:8" ht="36" customHeight="1" x14ac:dyDescent="0.25">
      <c r="A19" s="26" t="s">
        <v>54</v>
      </c>
      <c r="B19" s="26" t="s">
        <v>30</v>
      </c>
      <c r="C19" s="26">
        <v>10016</v>
      </c>
      <c r="D19" s="26" t="s">
        <v>144</v>
      </c>
      <c r="E19" s="26" t="s">
        <v>26</v>
      </c>
      <c r="F19" s="27">
        <f>32641.57+12366.74-1262.685</f>
        <v>43745.63</v>
      </c>
      <c r="G19" s="27"/>
      <c r="H19" s="70">
        <f t="shared" si="0"/>
        <v>0</v>
      </c>
    </row>
    <row r="20" spans="1:8" ht="33.75" customHeight="1" x14ac:dyDescent="0.25">
      <c r="A20" s="26" t="s">
        <v>55</v>
      </c>
      <c r="B20" s="26" t="s">
        <v>30</v>
      </c>
      <c r="C20" s="26">
        <v>10017</v>
      </c>
      <c r="D20" s="26" t="s">
        <v>145</v>
      </c>
      <c r="E20" s="26" t="s">
        <v>26</v>
      </c>
      <c r="F20" s="27">
        <f>1730.518+7887.65+2704.83</f>
        <v>12323</v>
      </c>
      <c r="G20" s="27"/>
      <c r="H20" s="70">
        <f t="shared" si="0"/>
        <v>0</v>
      </c>
    </row>
    <row r="21" spans="1:8" x14ac:dyDescent="0.25">
      <c r="A21" s="28" t="s">
        <v>58</v>
      </c>
      <c r="B21" s="28"/>
      <c r="C21" s="28"/>
      <c r="D21" s="28" t="s">
        <v>79</v>
      </c>
      <c r="E21" s="28"/>
      <c r="F21" s="29"/>
      <c r="G21" s="29"/>
      <c r="H21" s="72"/>
    </row>
    <row r="22" spans="1:8" ht="45.75" customHeight="1" x14ac:dyDescent="0.25">
      <c r="A22" s="26" t="s">
        <v>81</v>
      </c>
      <c r="B22" s="30" t="s">
        <v>63</v>
      </c>
      <c r="C22" s="26">
        <v>10029</v>
      </c>
      <c r="D22" s="26" t="s">
        <v>56</v>
      </c>
      <c r="E22" s="30" t="s">
        <v>28</v>
      </c>
      <c r="F22" s="67">
        <v>181485.15</v>
      </c>
      <c r="G22" s="27"/>
      <c r="H22" s="70">
        <f>ROUND($F22*G22,2)</f>
        <v>0</v>
      </c>
    </row>
    <row r="23" spans="1:8" ht="36" x14ac:dyDescent="0.25">
      <c r="A23" s="28" t="s">
        <v>67</v>
      </c>
      <c r="B23" s="28"/>
      <c r="C23" s="28"/>
      <c r="D23" s="28" t="s">
        <v>68</v>
      </c>
      <c r="E23" s="28"/>
      <c r="F23" s="29"/>
      <c r="G23" s="29"/>
      <c r="H23" s="72"/>
    </row>
    <row r="24" spans="1:8" x14ac:dyDescent="0.25">
      <c r="A24" s="31" t="s">
        <v>69</v>
      </c>
      <c r="B24" s="28"/>
      <c r="C24" s="28"/>
      <c r="D24" s="28" t="s">
        <v>51</v>
      </c>
      <c r="E24" s="28"/>
      <c r="F24" s="29"/>
      <c r="G24" s="29"/>
      <c r="H24" s="72"/>
    </row>
    <row r="25" spans="1:8" ht="29.25" customHeight="1" x14ac:dyDescent="0.25">
      <c r="A25" s="30" t="s">
        <v>64</v>
      </c>
      <c r="B25" s="26" t="s">
        <v>25</v>
      </c>
      <c r="C25" s="26">
        <v>10078</v>
      </c>
      <c r="D25" s="26" t="s">
        <v>141</v>
      </c>
      <c r="E25" s="26" t="s">
        <v>26</v>
      </c>
      <c r="F25" s="27">
        <v>165</v>
      </c>
      <c r="G25" s="27"/>
      <c r="H25" s="70">
        <f>ROUND($F25*G25,2)</f>
        <v>0</v>
      </c>
    </row>
    <row r="26" spans="1:8" ht="22.8" x14ac:dyDescent="0.25">
      <c r="A26" s="30" t="s">
        <v>65</v>
      </c>
      <c r="B26" s="26" t="s">
        <v>25</v>
      </c>
      <c r="C26" s="26">
        <v>10079</v>
      </c>
      <c r="D26" s="26" t="s">
        <v>70</v>
      </c>
      <c r="E26" s="26" t="s">
        <v>26</v>
      </c>
      <c r="F26" s="27">
        <v>6.5</v>
      </c>
      <c r="G26" s="27"/>
      <c r="H26" s="70">
        <f>ROUND($F26*G26,2)</f>
        <v>0</v>
      </c>
    </row>
    <row r="27" spans="1:8" x14ac:dyDescent="0.25">
      <c r="A27" s="31" t="s">
        <v>66</v>
      </c>
      <c r="B27" s="28"/>
      <c r="C27" s="28"/>
      <c r="D27" s="28" t="s">
        <v>43</v>
      </c>
      <c r="E27" s="28"/>
      <c r="F27" s="29"/>
      <c r="G27" s="29"/>
      <c r="H27" s="72"/>
    </row>
    <row r="28" spans="1:8" x14ac:dyDescent="0.25">
      <c r="A28" s="31" t="s">
        <v>71</v>
      </c>
      <c r="B28" s="28"/>
      <c r="C28" s="28"/>
      <c r="D28" s="28" t="s">
        <v>52</v>
      </c>
      <c r="E28" s="28"/>
      <c r="F28" s="29"/>
      <c r="G28" s="33"/>
      <c r="H28" s="73"/>
    </row>
    <row r="29" spans="1:8" x14ac:dyDescent="0.25">
      <c r="A29" s="32" t="s">
        <v>82</v>
      </c>
      <c r="B29" s="26" t="s">
        <v>27</v>
      </c>
      <c r="C29" s="26">
        <v>10081</v>
      </c>
      <c r="D29" s="26" t="s">
        <v>80</v>
      </c>
      <c r="E29" s="26" t="s">
        <v>26</v>
      </c>
      <c r="F29" s="27">
        <v>215</v>
      </c>
      <c r="G29" s="27"/>
      <c r="H29" s="70">
        <f>ROUND($F29*G29,2)</f>
        <v>0</v>
      </c>
    </row>
    <row r="30" spans="1:8" ht="22.8" x14ac:dyDescent="0.25">
      <c r="A30" s="32" t="s">
        <v>83</v>
      </c>
      <c r="B30" s="26" t="s">
        <v>27</v>
      </c>
      <c r="C30" s="26">
        <v>10083</v>
      </c>
      <c r="D30" s="26" t="s">
        <v>77</v>
      </c>
      <c r="E30" s="26" t="s">
        <v>26</v>
      </c>
      <c r="F30" s="27">
        <v>25.5</v>
      </c>
      <c r="G30" s="27"/>
      <c r="H30" s="70">
        <f>ROUND($F30*G30,2)</f>
        <v>0</v>
      </c>
    </row>
    <row r="31" spans="1:8" ht="22.8" x14ac:dyDescent="0.25">
      <c r="A31" s="32" t="s">
        <v>72</v>
      </c>
      <c r="B31" s="26" t="s">
        <v>29</v>
      </c>
      <c r="C31" s="26">
        <v>10084</v>
      </c>
      <c r="D31" s="26" t="s">
        <v>146</v>
      </c>
      <c r="E31" s="26" t="s">
        <v>28</v>
      </c>
      <c r="F31" s="27">
        <v>574</v>
      </c>
      <c r="G31" s="27"/>
      <c r="H31" s="70">
        <f>ROUND($F31*G31,2)</f>
        <v>0</v>
      </c>
    </row>
    <row r="32" spans="1:8" ht="22.8" x14ac:dyDescent="0.25">
      <c r="A32" s="32" t="s">
        <v>73</v>
      </c>
      <c r="B32" s="26" t="s">
        <v>30</v>
      </c>
      <c r="C32" s="26">
        <v>10085</v>
      </c>
      <c r="D32" s="26" t="s">
        <v>147</v>
      </c>
      <c r="E32" s="26" t="s">
        <v>26</v>
      </c>
      <c r="F32" s="27">
        <v>187.6</v>
      </c>
      <c r="G32" s="27"/>
      <c r="H32" s="70">
        <f>ROUND($F32*G32,2)</f>
        <v>0</v>
      </c>
    </row>
    <row r="33" spans="1:8" ht="24" x14ac:dyDescent="0.25">
      <c r="A33" s="31" t="s">
        <v>74</v>
      </c>
      <c r="B33" s="28"/>
      <c r="C33" s="28"/>
      <c r="D33" s="28" t="s">
        <v>59</v>
      </c>
      <c r="E33" s="28"/>
      <c r="F33" s="29"/>
      <c r="G33" s="33"/>
      <c r="H33" s="73"/>
    </row>
    <row r="34" spans="1:8" x14ac:dyDescent="0.25">
      <c r="A34" s="32" t="s">
        <v>84</v>
      </c>
      <c r="B34" s="26" t="s">
        <v>29</v>
      </c>
      <c r="C34" s="26">
        <v>10085</v>
      </c>
      <c r="D34" s="26" t="s">
        <v>75</v>
      </c>
      <c r="E34" s="26" t="s">
        <v>28</v>
      </c>
      <c r="F34" s="27">
        <v>315</v>
      </c>
      <c r="G34" s="27"/>
      <c r="H34" s="70">
        <f>ROUND($F34*G34,2)</f>
        <v>0</v>
      </c>
    </row>
    <row r="35" spans="1:8" ht="22.8" x14ac:dyDescent="0.25">
      <c r="A35" s="32" t="s">
        <v>85</v>
      </c>
      <c r="B35" s="26" t="s">
        <v>63</v>
      </c>
      <c r="C35" s="26">
        <v>10086</v>
      </c>
      <c r="D35" s="26" t="s">
        <v>76</v>
      </c>
      <c r="E35" s="26" t="s">
        <v>28</v>
      </c>
      <c r="F35" s="27">
        <v>258.5</v>
      </c>
      <c r="G35" s="27"/>
      <c r="H35" s="70">
        <f>ROUND($F35*G35,2)</f>
        <v>0</v>
      </c>
    </row>
    <row r="36" spans="1:8" ht="13.2" customHeight="1" x14ac:dyDescent="0.25">
      <c r="A36" s="150" t="s">
        <v>86</v>
      </c>
      <c r="B36" s="151"/>
      <c r="C36" s="151"/>
      <c r="D36" s="151"/>
      <c r="E36" s="151"/>
      <c r="F36" s="151"/>
      <c r="G36" s="152"/>
      <c r="H36" s="77"/>
    </row>
    <row r="37" spans="1:8" ht="13.2" customHeight="1" x14ac:dyDescent="0.25">
      <c r="A37" s="34"/>
      <c r="B37" s="34"/>
      <c r="C37" s="34"/>
      <c r="D37" s="34" t="s">
        <v>100</v>
      </c>
      <c r="E37" s="34"/>
      <c r="F37" s="68"/>
      <c r="G37" s="36"/>
      <c r="H37" s="74"/>
    </row>
    <row r="38" spans="1:8" ht="45.6" x14ac:dyDescent="0.25">
      <c r="A38" s="46">
        <v>7</v>
      </c>
      <c r="B38" s="47" t="s">
        <v>87</v>
      </c>
      <c r="C38" s="48"/>
      <c r="D38" s="49" t="s">
        <v>148</v>
      </c>
      <c r="E38" s="35" t="s">
        <v>26</v>
      </c>
      <c r="F38" s="50">
        <v>5258</v>
      </c>
      <c r="G38" s="50"/>
      <c r="H38" s="70">
        <f t="shared" ref="H38:H45" si="1">ROUND($F38*G38,2)</f>
        <v>0</v>
      </c>
    </row>
    <row r="39" spans="1:8" ht="22.8" x14ac:dyDescent="0.25">
      <c r="A39" s="51">
        <v>1</v>
      </c>
      <c r="B39" s="47" t="s">
        <v>87</v>
      </c>
      <c r="C39" s="48"/>
      <c r="D39" s="52" t="s">
        <v>89</v>
      </c>
      <c r="E39" s="35" t="s">
        <v>88</v>
      </c>
      <c r="F39" s="50">
        <v>16990</v>
      </c>
      <c r="G39" s="50"/>
      <c r="H39" s="70">
        <f t="shared" si="1"/>
        <v>0</v>
      </c>
    </row>
    <row r="40" spans="1:8" ht="22.8" x14ac:dyDescent="0.25">
      <c r="A40" s="51">
        <v>2</v>
      </c>
      <c r="B40" s="47" t="s">
        <v>87</v>
      </c>
      <c r="C40" s="48"/>
      <c r="D40" s="53" t="s">
        <v>90</v>
      </c>
      <c r="E40" s="35" t="s">
        <v>88</v>
      </c>
      <c r="F40" s="50">
        <v>1591</v>
      </c>
      <c r="G40" s="50"/>
      <c r="H40" s="70">
        <f t="shared" si="1"/>
        <v>0</v>
      </c>
    </row>
    <row r="41" spans="1:8" ht="22.8" x14ac:dyDescent="0.25">
      <c r="A41" s="51">
        <v>3</v>
      </c>
      <c r="B41" s="47" t="s">
        <v>93</v>
      </c>
      <c r="C41" s="48"/>
      <c r="D41" s="53" t="s">
        <v>91</v>
      </c>
      <c r="E41" s="35" t="s">
        <v>92</v>
      </c>
      <c r="F41" s="50">
        <f>875.661*6</f>
        <v>5253.97</v>
      </c>
      <c r="G41" s="50"/>
      <c r="H41" s="70">
        <f t="shared" si="1"/>
        <v>0</v>
      </c>
    </row>
    <row r="42" spans="1:8" ht="24" x14ac:dyDescent="0.25">
      <c r="A42" s="34"/>
      <c r="B42" s="34"/>
      <c r="C42" s="34"/>
      <c r="D42" s="34" t="s">
        <v>99</v>
      </c>
      <c r="E42" s="34"/>
      <c r="F42" s="78"/>
      <c r="G42" s="36"/>
      <c r="H42" s="74"/>
    </row>
    <row r="43" spans="1:8" ht="34.200000000000003" x14ac:dyDescent="0.25">
      <c r="A43" s="42">
        <v>1</v>
      </c>
      <c r="B43" s="41" t="s">
        <v>94</v>
      </c>
      <c r="D43" s="38" t="s">
        <v>95</v>
      </c>
      <c r="E43" s="39" t="s">
        <v>26</v>
      </c>
      <c r="F43" s="40">
        <v>2380</v>
      </c>
      <c r="G43" s="40"/>
      <c r="H43" s="70">
        <f t="shared" si="1"/>
        <v>0</v>
      </c>
    </row>
    <row r="44" spans="1:8" x14ac:dyDescent="0.25">
      <c r="A44" s="45"/>
      <c r="B44" s="34"/>
      <c r="C44" s="34"/>
      <c r="D44" s="34" t="s">
        <v>98</v>
      </c>
      <c r="E44" s="34"/>
      <c r="F44" s="78"/>
      <c r="G44" s="36"/>
      <c r="H44" s="74"/>
    </row>
    <row r="45" spans="1:8" ht="45.6" x14ac:dyDescent="0.25">
      <c r="A45" s="44">
        <v>5.2</v>
      </c>
      <c r="B45" s="41" t="s">
        <v>96</v>
      </c>
      <c r="D45" s="43" t="s">
        <v>97</v>
      </c>
      <c r="E45" s="39" t="s">
        <v>28</v>
      </c>
      <c r="F45" s="40">
        <v>6974</v>
      </c>
      <c r="G45" s="40"/>
      <c r="H45" s="70">
        <f t="shared" si="1"/>
        <v>0</v>
      </c>
    </row>
    <row r="46" spans="1:8" ht="13.2" customHeight="1" x14ac:dyDescent="0.25">
      <c r="A46" s="150" t="s">
        <v>101</v>
      </c>
      <c r="B46" s="151"/>
      <c r="C46" s="151"/>
      <c r="D46" s="151"/>
      <c r="E46" s="151"/>
      <c r="F46" s="151"/>
      <c r="G46" s="152"/>
      <c r="H46" s="77"/>
    </row>
    <row r="47" spans="1:8" x14ac:dyDescent="0.25">
      <c r="A47" s="75" t="s">
        <v>123</v>
      </c>
      <c r="B47" s="34"/>
      <c r="C47" s="34"/>
      <c r="D47" s="34" t="s">
        <v>102</v>
      </c>
      <c r="E47" s="34"/>
      <c r="F47" s="68"/>
      <c r="G47" s="36"/>
      <c r="H47" s="74"/>
    </row>
    <row r="48" spans="1:8" ht="26.4" x14ac:dyDescent="0.25">
      <c r="A48" s="76" t="s">
        <v>124</v>
      </c>
      <c r="B48" s="64"/>
      <c r="C48" s="48"/>
      <c r="D48" s="54" t="s">
        <v>140</v>
      </c>
      <c r="E48" s="55" t="s">
        <v>28</v>
      </c>
      <c r="F48" s="56">
        <f>7060.68</f>
        <v>7060.68</v>
      </c>
      <c r="G48" s="27"/>
      <c r="H48" s="70">
        <f t="shared" ref="H48:H58" si="2">ROUND(F48*G48,2)</f>
        <v>0</v>
      </c>
    </row>
    <row r="49" spans="1:8" ht="26.4" x14ac:dyDescent="0.25">
      <c r="A49" s="76" t="s">
        <v>125</v>
      </c>
      <c r="B49" s="64"/>
      <c r="C49" s="48"/>
      <c r="D49" s="54" t="s">
        <v>103</v>
      </c>
      <c r="E49" s="55" t="s">
        <v>28</v>
      </c>
      <c r="F49" s="56">
        <f>1386</f>
        <v>1386</v>
      </c>
      <c r="G49" s="27"/>
      <c r="H49" s="70">
        <f t="shared" si="2"/>
        <v>0</v>
      </c>
    </row>
    <row r="50" spans="1:8" x14ac:dyDescent="0.25">
      <c r="A50" s="75" t="s">
        <v>126</v>
      </c>
      <c r="B50" s="34"/>
      <c r="C50" s="34"/>
      <c r="D50" s="34" t="s">
        <v>100</v>
      </c>
      <c r="E50" s="34"/>
      <c r="F50" s="68"/>
      <c r="G50" s="36"/>
      <c r="H50" s="74"/>
    </row>
    <row r="51" spans="1:8" ht="26.4" x14ac:dyDescent="0.25">
      <c r="A51" s="76" t="s">
        <v>127</v>
      </c>
      <c r="B51" s="64"/>
      <c r="C51" s="48"/>
      <c r="D51" s="57" t="s">
        <v>104</v>
      </c>
      <c r="E51" s="58" t="s">
        <v>26</v>
      </c>
      <c r="F51" s="59">
        <f>19259.2</f>
        <v>19259.2</v>
      </c>
      <c r="G51" s="60"/>
      <c r="H51" s="70">
        <f t="shared" si="2"/>
        <v>0</v>
      </c>
    </row>
    <row r="52" spans="1:8" ht="26.4" x14ac:dyDescent="0.25">
      <c r="A52" s="76" t="s">
        <v>128</v>
      </c>
      <c r="B52" s="64"/>
      <c r="C52" s="48"/>
      <c r="D52" s="57" t="s">
        <v>105</v>
      </c>
      <c r="E52" s="58" t="s">
        <v>26</v>
      </c>
      <c r="F52" s="59">
        <f>19259.2</f>
        <v>19259.2</v>
      </c>
      <c r="G52" s="60"/>
      <c r="H52" s="70">
        <f t="shared" si="2"/>
        <v>0</v>
      </c>
    </row>
    <row r="53" spans="1:8" ht="22.8" x14ac:dyDescent="0.25">
      <c r="A53" s="76" t="s">
        <v>129</v>
      </c>
      <c r="B53" s="64"/>
      <c r="C53" s="48"/>
      <c r="D53" s="61" t="s">
        <v>115</v>
      </c>
      <c r="E53" s="62" t="s">
        <v>26</v>
      </c>
      <c r="F53" s="63">
        <f>8020*0.5</f>
        <v>4010</v>
      </c>
      <c r="G53" s="60"/>
      <c r="H53" s="70">
        <f>ROUND(F53*G53,2)</f>
        <v>0</v>
      </c>
    </row>
    <row r="54" spans="1:8" ht="22.8" x14ac:dyDescent="0.25">
      <c r="A54" s="76" t="s">
        <v>130</v>
      </c>
      <c r="B54" s="64"/>
      <c r="C54" s="48"/>
      <c r="D54" s="61" t="s">
        <v>117</v>
      </c>
      <c r="E54" s="58" t="s">
        <v>28</v>
      </c>
      <c r="F54" s="63">
        <v>7875</v>
      </c>
      <c r="G54" s="60"/>
      <c r="H54" s="70">
        <f>ROUND(F54*G54,2)</f>
        <v>0</v>
      </c>
    </row>
    <row r="55" spans="1:8" x14ac:dyDescent="0.25">
      <c r="A55" s="75" t="s">
        <v>131</v>
      </c>
      <c r="B55" s="34"/>
      <c r="C55" s="34"/>
      <c r="D55" s="34" t="s">
        <v>109</v>
      </c>
      <c r="E55" s="34"/>
      <c r="F55" s="68"/>
      <c r="G55" s="36"/>
      <c r="H55" s="74"/>
    </row>
    <row r="56" spans="1:8" ht="26.4" x14ac:dyDescent="0.25">
      <c r="A56" s="76" t="s">
        <v>132</v>
      </c>
      <c r="B56" s="64"/>
      <c r="C56" s="48"/>
      <c r="D56" s="57" t="s">
        <v>107</v>
      </c>
      <c r="E56" s="58" t="s">
        <v>28</v>
      </c>
      <c r="F56" s="59">
        <f>4838.8*2.3+462*2.3</f>
        <v>12191.84</v>
      </c>
      <c r="G56" s="60"/>
      <c r="H56" s="70">
        <f t="shared" si="2"/>
        <v>0</v>
      </c>
    </row>
    <row r="57" spans="1:8" x14ac:dyDescent="0.25">
      <c r="A57" s="76" t="s">
        <v>133</v>
      </c>
      <c r="B57" s="64"/>
      <c r="C57" s="48"/>
      <c r="D57" s="57" t="s">
        <v>108</v>
      </c>
      <c r="E57" s="58" t="s">
        <v>28</v>
      </c>
      <c r="F57" s="59">
        <f>5752</f>
        <v>5752</v>
      </c>
      <c r="G57" s="60"/>
      <c r="H57" s="70">
        <f t="shared" si="2"/>
        <v>0</v>
      </c>
    </row>
    <row r="58" spans="1:8" ht="26.4" x14ac:dyDescent="0.25">
      <c r="A58" s="76" t="s">
        <v>134</v>
      </c>
      <c r="B58" s="64"/>
      <c r="C58" s="48"/>
      <c r="D58" s="57" t="s">
        <v>106</v>
      </c>
      <c r="E58" s="58" t="s">
        <v>28</v>
      </c>
      <c r="F58" s="59">
        <f>6214+4838.8</f>
        <v>11052.8</v>
      </c>
      <c r="G58" s="60"/>
      <c r="H58" s="70">
        <f t="shared" si="2"/>
        <v>0</v>
      </c>
    </row>
    <row r="59" spans="1:8" x14ac:dyDescent="0.25">
      <c r="A59" s="75" t="s">
        <v>135</v>
      </c>
      <c r="B59" s="34"/>
      <c r="C59" s="34"/>
      <c r="D59" s="34" t="s">
        <v>110</v>
      </c>
      <c r="E59" s="34"/>
      <c r="F59" s="68"/>
      <c r="G59" s="36"/>
      <c r="H59" s="74"/>
    </row>
    <row r="60" spans="1:8" ht="23.4" x14ac:dyDescent="0.25">
      <c r="A60" s="76" t="s">
        <v>136</v>
      </c>
      <c r="B60" s="64"/>
      <c r="C60" s="48"/>
      <c r="D60" s="61" t="s">
        <v>118</v>
      </c>
      <c r="E60" s="62" t="s">
        <v>28</v>
      </c>
      <c r="F60" s="63">
        <f>4875</f>
        <v>4875</v>
      </c>
      <c r="G60" s="27"/>
      <c r="H60" s="70">
        <f>ROUND(F60*G60,2)</f>
        <v>0</v>
      </c>
    </row>
    <row r="61" spans="1:8" x14ac:dyDescent="0.25">
      <c r="A61" s="75" t="s">
        <v>137</v>
      </c>
      <c r="B61" s="34"/>
      <c r="C61" s="34"/>
      <c r="D61" s="34" t="s">
        <v>116</v>
      </c>
      <c r="E61" s="34"/>
      <c r="F61" s="68"/>
      <c r="G61" s="36"/>
      <c r="H61" s="74"/>
    </row>
    <row r="62" spans="1:8" ht="52.8" x14ac:dyDescent="0.25">
      <c r="A62" s="76" t="s">
        <v>138</v>
      </c>
      <c r="B62" s="64"/>
      <c r="C62" s="48"/>
      <c r="D62" s="64" t="s">
        <v>139</v>
      </c>
      <c r="E62" s="62" t="s">
        <v>28</v>
      </c>
      <c r="F62" s="63">
        <f>15000</f>
        <v>15000</v>
      </c>
      <c r="G62" s="69"/>
      <c r="H62" s="70">
        <f>ROUND(F62*G62,2)</f>
        <v>0</v>
      </c>
    </row>
    <row r="63" spans="1:8" x14ac:dyDescent="0.25">
      <c r="A63" s="149" t="s">
        <v>50</v>
      </c>
      <c r="B63" s="149"/>
      <c r="C63" s="149"/>
      <c r="D63" s="149"/>
      <c r="E63" s="149"/>
      <c r="F63" s="149"/>
      <c r="G63" s="149"/>
      <c r="H63" s="37">
        <f>SUM(H7:H62)</f>
        <v>0</v>
      </c>
    </row>
  </sheetData>
  <mergeCells count="13">
    <mergeCell ref="A2:H2"/>
    <mergeCell ref="A63:G63"/>
    <mergeCell ref="A46:G46"/>
    <mergeCell ref="A36:G36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honeticPr fontId="11" type="noConversion"/>
  <pageMargins left="0.70866141732283472" right="0.70866141732283472" top="0.82677165354330717" bottom="0.74803149606299213" header="0.31496062992125984" footer="0.31496062992125984"/>
  <pageSetup paperSize="9" scale="7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załącznik nr 7. RCO - zadanie 1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41722-4C18-445B-BBF2-BC9633F9AC14}">
  <dimension ref="A1:H1"/>
  <sheetViews>
    <sheetView workbookViewId="0">
      <selection sqref="A1:H1"/>
    </sheetView>
  </sheetViews>
  <sheetFormatPr defaultRowHeight="13.2" x14ac:dyDescent="0.25"/>
  <sheetData>
    <row r="1" spans="1:8" x14ac:dyDescent="0.25">
      <c r="A1" s="149" t="s">
        <v>50</v>
      </c>
      <c r="B1" s="149"/>
      <c r="C1" s="149"/>
      <c r="D1" s="149"/>
      <c r="E1" s="149"/>
      <c r="F1" s="149"/>
      <c r="G1" s="149"/>
      <c r="H1" s="37" t="e">
        <f>SUM(#REF!)+SUM(#REF!)+SUM(#REF!)</f>
        <v>#REF!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Strona tytułowa</vt:lpstr>
      <vt:lpstr>Kosztorys ofertowy</vt:lpstr>
      <vt:lpstr>Arkusz1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Kujawski, Arkadiusz</cp:lastModifiedBy>
  <cp:lastPrinted>2024-11-20T13:45:55Z</cp:lastPrinted>
  <dcterms:created xsi:type="dcterms:W3CDTF">2014-06-03T15:49:30Z</dcterms:created>
  <dcterms:modified xsi:type="dcterms:W3CDTF">2024-11-20T13:45:57Z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