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showInkAnnotation="0"/>
  <mc:AlternateContent xmlns:mc="http://schemas.openxmlformats.org/markup-compatibility/2006">
    <mc:Choice Requires="x15">
      <x15ac:absPath xmlns:x15ac="http://schemas.microsoft.com/office/spreadsheetml/2010/11/ac" url="P:\PI\24I010R LK201_Somonino-Osowa\06_Podwykonawcy\Proc_wyboru\032.Roboty ziemne\Dokumenty na stronę\Zał. 7 RCO\"/>
    </mc:Choice>
  </mc:AlternateContent>
  <xr:revisionPtr revIDLastSave="0" documentId="13_ncr:1_{356CAABC-C97A-41D7-9FAC-CF86DAD67197}" xr6:coauthVersionLast="47" xr6:coauthVersionMax="47" xr10:uidLastSave="{00000000-0000-0000-0000-000000000000}"/>
  <bookViews>
    <workbookView xWindow="28680" yWindow="-60" windowWidth="29040" windowHeight="15720" tabRatio="860" xr2:uid="{00000000-000D-0000-FFFF-FFFF00000000}"/>
  </bookViews>
  <sheets>
    <sheet name="Kosztorys ofertowy" sheetId="22" r:id="rId1"/>
    <sheet name="Sheet6" sheetId="18" state="hidden" r:id="rId2"/>
    <sheet name="Sheet7" sheetId="19" state="hidden" r:id="rId3"/>
  </sheets>
  <definedNames>
    <definedName name="_xlnm.Print_Area" localSheetId="0">'Kosztorys ofertowy'!$A$1:$H$68</definedName>
  </definedNames>
  <calcPr calcId="191029" iterate="1" iterateDelta="1E-4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0" i="22" l="1"/>
  <c r="F58" i="22"/>
  <c r="F54" i="22"/>
  <c r="F56" i="22"/>
  <c r="H60" i="22" l="1"/>
  <c r="F55" i="22"/>
  <c r="F52" i="22"/>
  <c r="F50" i="22"/>
  <c r="F49" i="22"/>
  <c r="F46" i="22"/>
  <c r="F47" i="22"/>
  <c r="H52" i="22" l="1"/>
  <c r="F17" i="22"/>
  <c r="F19" i="22"/>
  <c r="F18" i="22"/>
  <c r="F11" i="22" l="1"/>
  <c r="H36" i="22" l="1"/>
  <c r="F33" i="22"/>
  <c r="H32" i="22"/>
  <c r="H15" i="22"/>
  <c r="H10" i="22"/>
  <c r="H11" i="22"/>
  <c r="H58" i="22"/>
  <c r="H51" i="22"/>
  <c r="H37" i="22" l="1"/>
  <c r="H33" i="22"/>
  <c r="H35" i="22"/>
  <c r="H14" i="22"/>
  <c r="H55" i="22" l="1"/>
  <c r="H56" i="22" l="1"/>
  <c r="H54" i="22"/>
  <c r="H50" i="22"/>
  <c r="H49" i="22"/>
  <c r="H47" i="22"/>
  <c r="H46" i="22"/>
  <c r="H41" i="22" l="1"/>
  <c r="H39" i="22"/>
  <c r="H28" i="22"/>
  <c r="H43" i="22" l="1"/>
  <c r="H40" i="22"/>
  <c r="H21" i="22" l="1"/>
  <c r="H18" i="22"/>
  <c r="H6" i="22"/>
  <c r="H20" i="22"/>
  <c r="H19" i="22" l="1"/>
  <c r="H23" i="22"/>
  <c r="H17" i="22"/>
  <c r="H13" i="22" l="1"/>
  <c r="H61" i="22" s="1"/>
</calcChain>
</file>

<file path=xl/sharedStrings.xml><?xml version="1.0" encoding="utf-8"?>
<sst xmlns="http://schemas.openxmlformats.org/spreadsheetml/2006/main" count="170" uniqueCount="96">
  <si>
    <t>J.m.</t>
  </si>
  <si>
    <t>ST.02.07</t>
  </si>
  <si>
    <t>m3</t>
  </si>
  <si>
    <t>ST.02.02</t>
  </si>
  <si>
    <t>m2</t>
  </si>
  <si>
    <t>ST.02.03</t>
  </si>
  <si>
    <t>Ułożenie geowłókniny wzmocnionej na gotowym podtorzu</t>
  </si>
  <si>
    <t>ST.02.04</t>
  </si>
  <si>
    <t>ST.02.06</t>
  </si>
  <si>
    <t>ROBOTY PODTORZOWE</t>
  </si>
  <si>
    <t>L.p.</t>
  </si>
  <si>
    <t>Nr STWiORB</t>
  </si>
  <si>
    <t xml:space="preserve">Nazwa i opis </t>
  </si>
  <si>
    <t>Ilość</t>
  </si>
  <si>
    <t>Cena jedn.</t>
  </si>
  <si>
    <t>Wartość netto</t>
  </si>
  <si>
    <t>Razem wartość kosztorysowa robót  netto</t>
  </si>
  <si>
    <t>ROBOTY ROZBIÓRKOWE</t>
  </si>
  <si>
    <t>8 d.1</t>
  </si>
  <si>
    <t>Roboty ziemne przekopowo - nasypowe</t>
  </si>
  <si>
    <t>13 d.2.1</t>
  </si>
  <si>
    <t>14 d.2.1</t>
  </si>
  <si>
    <t>15 d.2.1</t>
  </si>
  <si>
    <t>16 d.2.1</t>
  </si>
  <si>
    <t>Warstwa ochronna z kruszywa łamanego grub. 35 cm - niesort 0-31,5 mm</t>
  </si>
  <si>
    <t>17 d.2.1</t>
  </si>
  <si>
    <t>Warstwa ochronna z kruszywa łamanego grub. 35 cm - kliniec 8-31,5 mm</t>
  </si>
  <si>
    <t>Zabezpieczenie skarp i powierzchni poprzez darniowanie o łącznej grubości 0,10 m(darń+humus/ziemia urodzajna)</t>
  </si>
  <si>
    <t>2.1</t>
  </si>
  <si>
    <t>2.3</t>
  </si>
  <si>
    <t>Umocnienie skarp i powierzchni nawierzchnią trawiastą</t>
  </si>
  <si>
    <t>10 d.1</t>
  </si>
  <si>
    <t>18 d.2.1</t>
  </si>
  <si>
    <t>19 d.2.1</t>
  </si>
  <si>
    <t>Kod indywidualny</t>
  </si>
  <si>
    <t>ST.02.05</t>
  </si>
  <si>
    <t>ST.02.28</t>
  </si>
  <si>
    <t>12 d.2.1</t>
  </si>
  <si>
    <t xml:space="preserve">Umocnienie skarp i powierzchni </t>
  </si>
  <si>
    <t>29 d.2.3</t>
  </si>
  <si>
    <t>Kod ind.</t>
  </si>
  <si>
    <t>11 d.2.1</t>
  </si>
  <si>
    <t>19 d.2.3</t>
  </si>
  <si>
    <t>KOSZTORYS OFERTOWY - ODCINEK C</t>
  </si>
  <si>
    <t>Roboty ziemne</t>
  </si>
  <si>
    <t>KOSZTORYS OFERTOWY - WZMOCNIENIA</t>
  </si>
  <si>
    <t>Wykonanie platformy roboczej</t>
  </si>
  <si>
    <t>Platorma robocza, gr. 0,5 m z transportem materiału z placu, E2&gt;50MPa</t>
  </si>
  <si>
    <t>Dodatkowy wykop - rozebranie nasypu, na odkład (transport lokalny)</t>
  </si>
  <si>
    <t>Dodatkowy nasyp - odbudowanie nasypu z odkładu (transport lokalny)</t>
  </si>
  <si>
    <t>Wypełnienie materaca - gr. 0,5 m. - z transportem materiału z placu</t>
  </si>
  <si>
    <r>
      <t xml:space="preserve">Ułożenie geotkaniny o wytrzymałości 400 kN/m - </t>
    </r>
    <r>
      <rPr>
        <sz val="10"/>
        <color rgb="FF000000"/>
        <rFont val="Arial"/>
        <family val="2"/>
        <charset val="238"/>
      </rPr>
      <t>bez materiału</t>
    </r>
  </si>
  <si>
    <r>
      <t xml:space="preserve">Wykonanie wymiany gruntu - </t>
    </r>
    <r>
      <rPr>
        <b/>
        <sz val="9"/>
        <rFont val="Arial"/>
        <family val="2"/>
        <charset val="238"/>
      </rPr>
      <t>bez materiału</t>
    </r>
  </si>
  <si>
    <t>Ułożenie georusztu bez materiału</t>
  </si>
  <si>
    <t xml:space="preserve">Materace </t>
  </si>
  <si>
    <t>Stabilizacja chemiczna</t>
  </si>
  <si>
    <r>
      <t>Wykonanie stabilizacji chemicznej podłoża, E2</t>
    </r>
    <r>
      <rPr>
        <sz val="9"/>
        <rFont val="Aptos Narrow"/>
        <family val="2"/>
      </rPr>
      <t xml:space="preserve">≥ </t>
    </r>
    <r>
      <rPr>
        <sz val="9"/>
        <rFont val="Arial"/>
        <family val="2"/>
        <charset val="238"/>
      </rPr>
      <t>60 Mpa - bez materiału</t>
    </r>
  </si>
  <si>
    <t>Odhumusowanie - na warkocz</t>
  </si>
  <si>
    <t>Odhumusowanie - z odwozem</t>
  </si>
  <si>
    <t>Odhumusowanie</t>
  </si>
  <si>
    <t>Wykonanie wykopów - do utylizacji do 5 km</t>
  </si>
  <si>
    <t>Ulepszenie warstwy nasypu (sianie, mieszanie, równanie, zagęszczanie) - bez materiału</t>
  </si>
  <si>
    <t>Warstwa ochronna z kruszywa łamanego grub. 35 cm - niesort 0-31,5 mm - wbudowanie z transportem</t>
  </si>
  <si>
    <t xml:space="preserve">Warstwa ochronna z kruszywa łamanego grub. 35 cm - kliniec 8-31,5 mm - wbudowanie z transportem </t>
  </si>
  <si>
    <t xml:space="preserve"> (LK 248 i LK253) -  warstwa z gruntu stabilizowanego cementem grub. 20 cm - bez spoiwa </t>
  </si>
  <si>
    <t xml:space="preserve"> warstwa z kruszywa łamanego grub. 15 cm - niesort 0-31,5 mm - wbudowanie z transportem</t>
  </si>
  <si>
    <t>Warstwy konstrukcji</t>
  </si>
  <si>
    <t>Zabezpieczenie skarp i powierzchni poprzez darniowanie o łącznej grubości 0,10 m(darń+humus/ziemia urodzajna) - humusowanie z materiału z warkocza (z sianiem)</t>
  </si>
  <si>
    <r>
      <t xml:space="preserve">Ułożenie geowłókniny wzmocnionej na gotowym podtorzu - </t>
    </r>
    <r>
      <rPr>
        <sz val="9"/>
        <rFont val="Arial"/>
        <family val="2"/>
        <charset val="238"/>
      </rPr>
      <t>bez materiału</t>
    </r>
  </si>
  <si>
    <t>Platforma robocza z gruntu stabilizowanego spoiwem, E2&gt; 50MPa - bez spoiwa</t>
  </si>
  <si>
    <t>Ułożenie geotkaniny 50 kN/m (zbrojenie nasypu) - bez materiału</t>
  </si>
  <si>
    <t>16.5</t>
  </si>
  <si>
    <t>Drogi dojazdowe</t>
  </si>
  <si>
    <t>16.5.1</t>
  </si>
  <si>
    <t>Wykonanie dróg dojazdowych (ułożenie geotkaniny, transport materiału z placu, wbudowanie) - bez materiału, maksymalna grubość warstwy 0,5 m</t>
  </si>
  <si>
    <t>16.1</t>
  </si>
  <si>
    <t>16.1.1</t>
  </si>
  <si>
    <t>16.1.2</t>
  </si>
  <si>
    <t>16.2</t>
  </si>
  <si>
    <t>16.2.1</t>
  </si>
  <si>
    <t>16.2.2</t>
  </si>
  <si>
    <t>16.2.3</t>
  </si>
  <si>
    <t>16.2.4</t>
  </si>
  <si>
    <t>16.3</t>
  </si>
  <si>
    <t>16.3.1</t>
  </si>
  <si>
    <t>16.3.2</t>
  </si>
  <si>
    <t>16.3.3</t>
  </si>
  <si>
    <t>16.4</t>
  </si>
  <si>
    <t>16.4.1</t>
  </si>
  <si>
    <t>Wykopy/ Nasypy</t>
  </si>
  <si>
    <t xml:space="preserve">Wykonanie wykopów i nasypów (wykop w nasyp) </t>
  </si>
  <si>
    <t>Odhumusowanie - z odwozem do 5 km</t>
  </si>
  <si>
    <t>Wybieranie mechaniczne podsypki tłuczniowej do 5 km</t>
  </si>
  <si>
    <t>Wykonanie wykopów - do wbudowania w nasyp (wykop i nasyp)</t>
  </si>
  <si>
    <t>KOSZTORYS OFERTOWY - ODCINEK B - ZADANIE 2</t>
  </si>
  <si>
    <r>
      <t>Odcinek B + C1</t>
    </r>
    <r>
      <rPr>
        <sz val="11"/>
        <color indexed="8"/>
        <rFont val="Arial"/>
        <family val="2"/>
        <charset val="238"/>
      </rPr>
      <t xml:space="preserve">- Roboty budowlane na linii kolejowej nr 201 odc. Somonino - Gdańsk Osowa
 realizowane w ramach projektu "Prace na alternatywnym ciągu transportowym
 Bydgoszcz - Trójmiasto" </t>
    </r>
    <r>
      <rPr>
        <b/>
        <sz val="11"/>
        <color indexed="8"/>
        <rFont val="Arial"/>
        <family val="2"/>
        <charset val="238"/>
      </rPr>
      <t xml:space="preserve">
km 175+000 - 191+600 - ZADANIE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</si>
</sst>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2" x14ac:knownFonts="1"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Arial"/>
      <family val="2"/>
      <charset val="238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</font>
    <font>
      <sz val="10"/>
      <color rgb="FF000000"/>
      <name val="Arial"/>
      <family val="2"/>
      <charset val="238"/>
    </font>
    <font>
      <sz val="9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wrapText="1"/>
    </xf>
    <xf numFmtId="0" fontId="13" fillId="0" borderId="0" xfId="0" applyFont="1" applyAlignment="1">
      <alignment wrapText="1"/>
    </xf>
    <xf numFmtId="49" fontId="9" fillId="2" borderId="4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1" fontId="9" fillId="2" borderId="4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4" fontId="10" fillId="0" borderId="6" xfId="0" applyNumberFormat="1" applyFont="1" applyBorder="1" applyAlignment="1">
      <alignment horizontal="right" vertical="center" wrapText="1"/>
    </xf>
    <xf numFmtId="4" fontId="9" fillId="2" borderId="6" xfId="0" applyNumberFormat="1" applyFont="1" applyFill="1" applyBorder="1" applyAlignment="1">
      <alignment horizontal="right" vertical="center" wrapText="1"/>
    </xf>
    <xf numFmtId="49" fontId="15" fillId="2" borderId="6" xfId="0" applyNumberFormat="1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" fontId="9" fillId="2" borderId="6" xfId="0" applyNumberFormat="1" applyFont="1" applyFill="1" applyBorder="1" applyAlignment="1">
      <alignment horizontal="center" vertical="center" wrapText="1"/>
    </xf>
    <xf numFmtId="4" fontId="15" fillId="2" borderId="6" xfId="0" applyNumberFormat="1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4" fontId="16" fillId="2" borderId="6" xfId="0" applyNumberFormat="1" applyFont="1" applyFill="1" applyBorder="1" applyAlignment="1">
      <alignment horizontal="center" vertical="center"/>
    </xf>
    <xf numFmtId="4" fontId="15" fillId="0" borderId="6" xfId="0" applyNumberFormat="1" applyFont="1" applyBorder="1" applyAlignment="1">
      <alignment vertical="center" wrapText="1"/>
    </xf>
    <xf numFmtId="0" fontId="13" fillId="0" borderId="6" xfId="0" applyFont="1" applyBorder="1" applyAlignment="1">
      <alignment wrapText="1"/>
    </xf>
    <xf numFmtId="0" fontId="14" fillId="0" borderId="6" xfId="1" applyFont="1" applyBorder="1" applyAlignment="1">
      <alignment horizontal="left" vertical="center" wrapText="1"/>
    </xf>
    <xf numFmtId="0" fontId="18" fillId="0" borderId="6" xfId="1" applyFont="1" applyBorder="1" applyAlignment="1">
      <alignment horizontal="center" vertical="center" wrapText="1" readingOrder="1"/>
    </xf>
    <xf numFmtId="4" fontId="19" fillId="0" borderId="6" xfId="0" applyNumberFormat="1" applyFont="1" applyBorder="1" applyAlignment="1">
      <alignment horizontal="center" vertical="center" wrapText="1"/>
    </xf>
    <xf numFmtId="0" fontId="14" fillId="0" borderId="7" xfId="1" applyFont="1" applyBorder="1" applyAlignment="1">
      <alignment horizontal="left" vertical="center" wrapText="1"/>
    </xf>
    <xf numFmtId="0" fontId="18" fillId="0" borderId="7" xfId="1" applyFont="1" applyBorder="1" applyAlignment="1">
      <alignment horizontal="center" vertical="center" wrapText="1" readingOrder="1"/>
    </xf>
    <xf numFmtId="4" fontId="19" fillId="0" borderId="7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0" fontId="7" fillId="0" borderId="6" xfId="2" applyFont="1" applyBorder="1" applyAlignment="1">
      <alignment vertical="center" wrapText="1"/>
    </xf>
    <xf numFmtId="0" fontId="7" fillId="0" borderId="6" xfId="2" applyFont="1" applyBorder="1" applyAlignment="1">
      <alignment horizontal="center" vertical="center" wrapText="1"/>
    </xf>
    <xf numFmtId="4" fontId="7" fillId="0" borderId="6" xfId="2" applyNumberFormat="1" applyFont="1" applyBorder="1" applyAlignment="1">
      <alignment horizontal="center" vertical="center"/>
    </xf>
    <xf numFmtId="0" fontId="0" fillId="0" borderId="6" xfId="0" applyBorder="1" applyAlignment="1">
      <alignment wrapText="1"/>
    </xf>
    <xf numFmtId="0" fontId="15" fillId="3" borderId="6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vertical="center" wrapText="1"/>
    </xf>
    <xf numFmtId="4" fontId="10" fillId="2" borderId="6" xfId="0" applyNumberFormat="1" applyFont="1" applyFill="1" applyBorder="1" applyAlignment="1">
      <alignment horizontal="center" vertical="center" wrapText="1"/>
    </xf>
    <xf numFmtId="4" fontId="9" fillId="2" borderId="4" xfId="0" applyNumberFormat="1" applyFont="1" applyFill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/>
    </xf>
    <xf numFmtId="4" fontId="17" fillId="2" borderId="6" xfId="0" applyNumberFormat="1" applyFont="1" applyFill="1" applyBorder="1" applyAlignment="1">
      <alignment horizontal="center" vertical="center" wrapText="1"/>
    </xf>
    <xf numFmtId="49" fontId="17" fillId="2" borderId="6" xfId="0" applyNumberFormat="1" applyFont="1" applyFill="1" applyBorder="1" applyAlignment="1">
      <alignment horizontal="center" vertical="center" wrapText="1"/>
    </xf>
    <xf numFmtId="4" fontId="16" fillId="2" borderId="8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horizontal="center" wrapText="1"/>
    </xf>
    <xf numFmtId="4" fontId="0" fillId="0" borderId="6" xfId="0" applyNumberFormat="1" applyBorder="1" applyAlignment="1">
      <alignment horizontal="center" vertical="center" wrapText="1"/>
    </xf>
    <xf numFmtId="44" fontId="7" fillId="0" borderId="8" xfId="3" applyFont="1" applyBorder="1" applyAlignment="1">
      <alignment horizontal="right" vertical="center" wrapText="1" readingOrder="1"/>
    </xf>
    <xf numFmtId="4" fontId="15" fillId="0" borderId="6" xfId="0" applyNumberFormat="1" applyFont="1" applyBorder="1" applyAlignment="1">
      <alignment horizontal="center" vertical="center" wrapText="1"/>
    </xf>
    <xf numFmtId="4" fontId="15" fillId="0" borderId="4" xfId="0" applyNumberFormat="1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4" fontId="9" fillId="0" borderId="6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right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49" fontId="15" fillId="0" borderId="6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</cellXfs>
  <cellStyles count="4">
    <cellStyle name="Normalny" xfId="0" builtinId="0"/>
    <cellStyle name="Normalny 2" xfId="1" xr:uid="{00000000-0005-0000-0000-000001000000}"/>
    <cellStyle name="Normalny 3" xfId="2" xr:uid="{00000000-0005-0000-0000-000002000000}"/>
    <cellStyle name="Walutowy" xfId="3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1"/>
  <sheetViews>
    <sheetView tabSelected="1" view="pageBreakPreview" zoomScaleNormal="70" zoomScaleSheetLayoutView="100" zoomScalePageLayoutView="80" workbookViewId="0">
      <selection activeCell="H27" sqref="H27"/>
    </sheetView>
  </sheetViews>
  <sheetFormatPr defaultRowHeight="13.2" x14ac:dyDescent="0.25"/>
  <cols>
    <col min="1" max="1" width="10.6640625" style="3" customWidth="1"/>
    <col min="2" max="2" width="9.6640625" style="3" customWidth="1"/>
    <col min="3" max="3" width="12.88671875" style="6" customWidth="1"/>
    <col min="4" max="4" width="39.44140625" style="3" customWidth="1"/>
    <col min="5" max="5" width="6.44140625" style="2" customWidth="1"/>
    <col min="6" max="6" width="14" style="5" customWidth="1"/>
    <col min="7" max="7" width="13.88671875" style="4" customWidth="1"/>
    <col min="8" max="8" width="15.109375" style="5" customWidth="1"/>
  </cols>
  <sheetData>
    <row r="1" spans="1:8" ht="56.4" customHeight="1" x14ac:dyDescent="0.25">
      <c r="A1" s="58" t="s">
        <v>95</v>
      </c>
      <c r="B1" s="59"/>
      <c r="C1" s="59"/>
      <c r="D1" s="59"/>
      <c r="E1" s="59"/>
      <c r="F1" s="59"/>
      <c r="G1" s="59"/>
      <c r="H1" s="59"/>
    </row>
    <row r="2" spans="1:8" ht="12.75" customHeight="1" x14ac:dyDescent="0.25">
      <c r="A2" s="67" t="s">
        <v>94</v>
      </c>
      <c r="B2" s="68"/>
      <c r="C2" s="68"/>
      <c r="D2" s="68"/>
      <c r="E2" s="68"/>
      <c r="F2" s="68"/>
      <c r="G2" s="68"/>
      <c r="H2" s="69"/>
    </row>
    <row r="3" spans="1:8" s="1" customFormat="1" ht="13.2" customHeight="1" x14ac:dyDescent="0.25">
      <c r="A3" s="70" t="s">
        <v>10</v>
      </c>
      <c r="B3" s="71" t="s">
        <v>11</v>
      </c>
      <c r="C3" s="71" t="s">
        <v>34</v>
      </c>
      <c r="D3" s="71" t="s">
        <v>12</v>
      </c>
      <c r="E3" s="71" t="s">
        <v>0</v>
      </c>
      <c r="F3" s="57" t="s">
        <v>13</v>
      </c>
      <c r="G3" s="57" t="s">
        <v>14</v>
      </c>
      <c r="H3" s="57" t="s">
        <v>15</v>
      </c>
    </row>
    <row r="4" spans="1:8" s="1" customFormat="1" x14ac:dyDescent="0.25">
      <c r="A4" s="70"/>
      <c r="B4" s="71"/>
      <c r="C4" s="71"/>
      <c r="D4" s="71"/>
      <c r="E4" s="71"/>
      <c r="F4" s="57"/>
      <c r="G4" s="57"/>
      <c r="H4" s="57"/>
    </row>
    <row r="5" spans="1:8" s="1" customFormat="1" x14ac:dyDescent="0.25">
      <c r="A5" s="7">
        <v>1</v>
      </c>
      <c r="B5" s="8"/>
      <c r="C5" s="9"/>
      <c r="D5" s="10" t="s">
        <v>17</v>
      </c>
      <c r="E5" s="8"/>
      <c r="F5" s="46"/>
      <c r="G5" s="11"/>
      <c r="H5" s="11"/>
    </row>
    <row r="6" spans="1:8" ht="44.25" customHeight="1" x14ac:dyDescent="0.25">
      <c r="A6" s="12" t="s">
        <v>31</v>
      </c>
      <c r="B6" s="12" t="s">
        <v>1</v>
      </c>
      <c r="C6" s="12">
        <v>10010</v>
      </c>
      <c r="D6" s="12" t="s">
        <v>92</v>
      </c>
      <c r="E6" s="12" t="s">
        <v>2</v>
      </c>
      <c r="F6" s="13">
        <v>41806.49</v>
      </c>
      <c r="G6" s="13"/>
      <c r="H6" s="17">
        <f t="shared" ref="H6" si="0">ROUND($F6*G6,2)</f>
        <v>0</v>
      </c>
    </row>
    <row r="7" spans="1:8" x14ac:dyDescent="0.25">
      <c r="A7" s="14">
        <v>2</v>
      </c>
      <c r="B7" s="14"/>
      <c r="C7" s="14"/>
      <c r="D7" s="14" t="s">
        <v>9</v>
      </c>
      <c r="E7" s="14"/>
      <c r="F7" s="15"/>
      <c r="G7" s="15"/>
      <c r="H7" s="18"/>
    </row>
    <row r="8" spans="1:8" x14ac:dyDescent="0.25">
      <c r="A8" s="14" t="s">
        <v>28</v>
      </c>
      <c r="B8" s="14"/>
      <c r="C8" s="14"/>
      <c r="D8" s="14" t="s">
        <v>19</v>
      </c>
      <c r="E8" s="14"/>
      <c r="F8" s="15"/>
      <c r="G8" s="15"/>
      <c r="H8" s="18"/>
    </row>
    <row r="9" spans="1:8" x14ac:dyDescent="0.25">
      <c r="A9" s="14"/>
      <c r="B9" s="14"/>
      <c r="C9" s="14"/>
      <c r="D9" s="14" t="s">
        <v>59</v>
      </c>
      <c r="E9" s="14"/>
      <c r="F9" s="15"/>
      <c r="G9" s="15"/>
      <c r="H9" s="18"/>
    </row>
    <row r="10" spans="1:8" ht="44.25" customHeight="1" x14ac:dyDescent="0.25">
      <c r="A10" s="12" t="s">
        <v>37</v>
      </c>
      <c r="B10" s="12" t="s">
        <v>3</v>
      </c>
      <c r="C10" s="12">
        <v>10012</v>
      </c>
      <c r="D10" s="12" t="s">
        <v>57</v>
      </c>
      <c r="E10" s="12" t="s">
        <v>2</v>
      </c>
      <c r="F10" s="13">
        <v>25547.75</v>
      </c>
      <c r="G10" s="13"/>
      <c r="H10" s="17">
        <f t="shared" ref="H10:H11" si="1">ROUND($F10*G10,2)</f>
        <v>0</v>
      </c>
    </row>
    <row r="11" spans="1:8" ht="44.25" customHeight="1" x14ac:dyDescent="0.25">
      <c r="A11" s="12" t="s">
        <v>37</v>
      </c>
      <c r="B11" s="12" t="s">
        <v>3</v>
      </c>
      <c r="C11" s="12">
        <v>10012</v>
      </c>
      <c r="D11" s="12" t="s">
        <v>91</v>
      </c>
      <c r="E11" s="12" t="s">
        <v>2</v>
      </c>
      <c r="F11" s="13">
        <f>121585.63-F10-1477.73</f>
        <v>94560.15</v>
      </c>
      <c r="G11" s="13"/>
      <c r="H11" s="17">
        <f t="shared" si="1"/>
        <v>0</v>
      </c>
    </row>
    <row r="12" spans="1:8" x14ac:dyDescent="0.25">
      <c r="A12" s="14"/>
      <c r="B12" s="14"/>
      <c r="C12" s="14"/>
      <c r="D12" s="14" t="s">
        <v>89</v>
      </c>
      <c r="E12" s="14"/>
      <c r="F12" s="15"/>
      <c r="G12" s="15"/>
      <c r="H12" s="18"/>
    </row>
    <row r="13" spans="1:8" ht="44.25" customHeight="1" x14ac:dyDescent="0.25">
      <c r="A13" s="12" t="s">
        <v>37</v>
      </c>
      <c r="B13" s="12" t="s">
        <v>3</v>
      </c>
      <c r="C13" s="12">
        <v>10012</v>
      </c>
      <c r="D13" s="12" t="s">
        <v>90</v>
      </c>
      <c r="E13" s="12" t="s">
        <v>2</v>
      </c>
      <c r="F13" s="13">
        <v>253420.34</v>
      </c>
      <c r="G13" s="13"/>
      <c r="H13" s="17">
        <f t="shared" ref="H13:H21" si="2">ROUND($F13*G13,2)</f>
        <v>0</v>
      </c>
    </row>
    <row r="14" spans="1:8" ht="44.25" customHeight="1" x14ac:dyDescent="0.25">
      <c r="A14" s="12" t="s">
        <v>37</v>
      </c>
      <c r="B14" s="12" t="s">
        <v>3</v>
      </c>
      <c r="C14" s="12">
        <v>10012</v>
      </c>
      <c r="D14" s="12" t="s">
        <v>60</v>
      </c>
      <c r="E14" s="12" t="s">
        <v>2</v>
      </c>
      <c r="F14" s="13">
        <v>163666.1</v>
      </c>
      <c r="G14" s="13"/>
      <c r="H14" s="17">
        <f t="shared" ref="H14" si="3">ROUND($F14*G14,2)</f>
        <v>0</v>
      </c>
    </row>
    <row r="15" spans="1:8" ht="30.75" customHeight="1" x14ac:dyDescent="0.25">
      <c r="A15" s="12" t="s">
        <v>21</v>
      </c>
      <c r="B15" s="12" t="s">
        <v>3</v>
      </c>
      <c r="C15" s="12">
        <v>10014</v>
      </c>
      <c r="D15" s="12" t="s">
        <v>61</v>
      </c>
      <c r="E15" s="12" t="s">
        <v>2</v>
      </c>
      <c r="F15" s="13">
        <v>88213.16</v>
      </c>
      <c r="G15" s="13"/>
      <c r="H15" s="17">
        <f t="shared" ref="H15" si="4">ROUND($F15*G15,2)</f>
        <v>0</v>
      </c>
    </row>
    <row r="16" spans="1:8" x14ac:dyDescent="0.25">
      <c r="A16" s="14"/>
      <c r="B16" s="14"/>
      <c r="C16" s="14"/>
      <c r="D16" s="14" t="s">
        <v>66</v>
      </c>
      <c r="E16" s="14"/>
      <c r="F16" s="15"/>
      <c r="G16" s="15"/>
      <c r="H16" s="18"/>
    </row>
    <row r="17" spans="1:8" ht="32.25" customHeight="1" x14ac:dyDescent="0.25">
      <c r="A17" s="12" t="s">
        <v>22</v>
      </c>
      <c r="B17" s="12" t="s">
        <v>5</v>
      </c>
      <c r="C17" s="12">
        <v>10015</v>
      </c>
      <c r="D17" s="12" t="s">
        <v>68</v>
      </c>
      <c r="E17" s="12" t="s">
        <v>4</v>
      </c>
      <c r="F17" s="13">
        <f>182073.94-0.07</f>
        <v>182073.87</v>
      </c>
      <c r="G17" s="13"/>
      <c r="H17" s="17">
        <f t="shared" si="2"/>
        <v>0</v>
      </c>
    </row>
    <row r="18" spans="1:8" ht="36" customHeight="1" x14ac:dyDescent="0.25">
      <c r="A18" s="12" t="s">
        <v>23</v>
      </c>
      <c r="B18" s="12" t="s">
        <v>7</v>
      </c>
      <c r="C18" s="12">
        <v>10016</v>
      </c>
      <c r="D18" s="12" t="s">
        <v>62</v>
      </c>
      <c r="E18" s="12" t="s">
        <v>2</v>
      </c>
      <c r="F18" s="13">
        <f>8673.2+18459.6+16875.9-1262.685</f>
        <v>42746.02</v>
      </c>
      <c r="G18" s="13"/>
      <c r="H18" s="17">
        <f t="shared" si="2"/>
        <v>0</v>
      </c>
    </row>
    <row r="19" spans="1:8" ht="33.75" customHeight="1" x14ac:dyDescent="0.25">
      <c r="A19" s="12" t="s">
        <v>25</v>
      </c>
      <c r="B19" s="12" t="s">
        <v>7</v>
      </c>
      <c r="C19" s="12">
        <v>10017</v>
      </c>
      <c r="D19" s="12" t="s">
        <v>63</v>
      </c>
      <c r="E19" s="12" t="s">
        <v>2</v>
      </c>
      <c r="F19" s="13">
        <f>587.36+14116.13+3571.54+2704.83</f>
        <v>20979.86</v>
      </c>
      <c r="G19" s="13"/>
      <c r="H19" s="17">
        <f t="shared" si="2"/>
        <v>0</v>
      </c>
    </row>
    <row r="20" spans="1:8" ht="42.75" customHeight="1" x14ac:dyDescent="0.25">
      <c r="A20" s="12" t="s">
        <v>32</v>
      </c>
      <c r="B20" s="16" t="s">
        <v>36</v>
      </c>
      <c r="C20" s="12">
        <v>10018</v>
      </c>
      <c r="D20" s="12" t="s">
        <v>64</v>
      </c>
      <c r="E20" s="12" t="s">
        <v>4</v>
      </c>
      <c r="F20" s="13">
        <v>1326</v>
      </c>
      <c r="G20" s="13"/>
      <c r="H20" s="17">
        <f t="shared" si="2"/>
        <v>0</v>
      </c>
    </row>
    <row r="21" spans="1:8" ht="39" customHeight="1" x14ac:dyDescent="0.25">
      <c r="A21" s="12" t="s">
        <v>33</v>
      </c>
      <c r="B21" s="12" t="s">
        <v>7</v>
      </c>
      <c r="C21" s="12">
        <v>10019</v>
      </c>
      <c r="D21" s="12" t="s">
        <v>65</v>
      </c>
      <c r="E21" s="12" t="s">
        <v>2</v>
      </c>
      <c r="F21" s="13">
        <v>198.9</v>
      </c>
      <c r="G21" s="13"/>
      <c r="H21" s="17">
        <f t="shared" si="2"/>
        <v>0</v>
      </c>
    </row>
    <row r="22" spans="1:8" x14ac:dyDescent="0.25">
      <c r="A22" s="14" t="s">
        <v>29</v>
      </c>
      <c r="B22" s="14"/>
      <c r="C22" s="14"/>
      <c r="D22" s="14" t="s">
        <v>38</v>
      </c>
      <c r="E22" s="14"/>
      <c r="F22" s="15"/>
      <c r="G22" s="15"/>
      <c r="H22" s="18"/>
    </row>
    <row r="23" spans="1:8" ht="45.75" customHeight="1" x14ac:dyDescent="0.25">
      <c r="A23" s="12" t="s">
        <v>39</v>
      </c>
      <c r="B23" s="16" t="s">
        <v>35</v>
      </c>
      <c r="C23" s="12">
        <v>10029</v>
      </c>
      <c r="D23" s="12" t="s">
        <v>67</v>
      </c>
      <c r="E23" s="16" t="s">
        <v>4</v>
      </c>
      <c r="F23" s="47">
        <v>193509.65</v>
      </c>
      <c r="G23" s="13"/>
      <c r="H23" s="17">
        <f>ROUND($F23*G23,2)</f>
        <v>0</v>
      </c>
    </row>
    <row r="24" spans="1:8" ht="13.2" customHeight="1" x14ac:dyDescent="0.25">
      <c r="A24" s="61" t="s">
        <v>43</v>
      </c>
      <c r="B24" s="62"/>
      <c r="C24" s="62"/>
      <c r="D24" s="62"/>
      <c r="E24" s="62"/>
      <c r="F24" s="62"/>
      <c r="G24" s="63"/>
      <c r="H24" s="43"/>
    </row>
    <row r="25" spans="1:8" ht="13.2" customHeight="1" x14ac:dyDescent="0.25">
      <c r="A25" s="64" t="s">
        <v>10</v>
      </c>
      <c r="B25" s="65" t="s">
        <v>11</v>
      </c>
      <c r="C25" s="65" t="s">
        <v>40</v>
      </c>
      <c r="D25" s="65" t="s">
        <v>12</v>
      </c>
      <c r="E25" s="65" t="s">
        <v>0</v>
      </c>
      <c r="F25" s="54" t="s">
        <v>13</v>
      </c>
      <c r="G25" s="55" t="s">
        <v>14</v>
      </c>
      <c r="H25" s="54" t="s">
        <v>15</v>
      </c>
    </row>
    <row r="26" spans="1:8" x14ac:dyDescent="0.25">
      <c r="A26" s="64"/>
      <c r="B26" s="65"/>
      <c r="C26" s="66"/>
      <c r="D26" s="65"/>
      <c r="E26" s="65"/>
      <c r="F26" s="54"/>
      <c r="G26" s="56"/>
      <c r="H26" s="54"/>
    </row>
    <row r="27" spans="1:8" x14ac:dyDescent="0.25">
      <c r="A27" s="19">
        <v>1</v>
      </c>
      <c r="B27" s="20"/>
      <c r="C27" s="21"/>
      <c r="D27" s="22" t="s">
        <v>17</v>
      </c>
      <c r="E27" s="20"/>
      <c r="F27" s="23"/>
      <c r="G27" s="24"/>
      <c r="H27" s="24"/>
    </row>
    <row r="28" spans="1:8" ht="22.8" x14ac:dyDescent="0.25">
      <c r="A28" s="12" t="s">
        <v>18</v>
      </c>
      <c r="B28" s="12" t="s">
        <v>1</v>
      </c>
      <c r="C28" s="12">
        <v>10008</v>
      </c>
      <c r="D28" s="12" t="s">
        <v>92</v>
      </c>
      <c r="E28" s="12" t="s">
        <v>2</v>
      </c>
      <c r="F28" s="13">
        <v>11282.5</v>
      </c>
      <c r="G28" s="13"/>
      <c r="H28" s="17">
        <f t="shared" ref="H28" si="5">ROUND($F28*G28,2)</f>
        <v>0</v>
      </c>
    </row>
    <row r="29" spans="1:8" x14ac:dyDescent="0.25">
      <c r="A29" s="14">
        <v>2</v>
      </c>
      <c r="B29" s="14"/>
      <c r="C29" s="14"/>
      <c r="D29" s="14" t="s">
        <v>9</v>
      </c>
      <c r="E29" s="14"/>
      <c r="F29" s="15"/>
      <c r="G29" s="45"/>
      <c r="H29" s="28"/>
    </row>
    <row r="30" spans="1:8" x14ac:dyDescent="0.25">
      <c r="A30" s="14" t="s">
        <v>28</v>
      </c>
      <c r="B30" s="14"/>
      <c r="C30" s="14"/>
      <c r="D30" s="14" t="s">
        <v>19</v>
      </c>
      <c r="E30" s="14"/>
      <c r="F30" s="15"/>
      <c r="G30" s="45"/>
      <c r="H30" s="28"/>
    </row>
    <row r="31" spans="1:8" x14ac:dyDescent="0.25">
      <c r="A31" s="14"/>
      <c r="B31" s="14"/>
      <c r="C31" s="14"/>
      <c r="D31" s="14" t="s">
        <v>59</v>
      </c>
      <c r="E31" s="14"/>
      <c r="F31" s="15"/>
      <c r="G31" s="15"/>
      <c r="H31" s="18"/>
    </row>
    <row r="32" spans="1:8" x14ac:dyDescent="0.25">
      <c r="A32" s="12" t="s">
        <v>37</v>
      </c>
      <c r="B32" s="12" t="s">
        <v>3</v>
      </c>
      <c r="C32" s="12">
        <v>10012</v>
      </c>
      <c r="D32" s="12" t="s">
        <v>57</v>
      </c>
      <c r="E32" s="12" t="s">
        <v>2</v>
      </c>
      <c r="F32" s="13">
        <v>3404</v>
      </c>
      <c r="G32" s="13"/>
      <c r="H32" s="17">
        <f t="shared" ref="H32:H33" si="6">ROUND($F32*G32,2)</f>
        <v>0</v>
      </c>
    </row>
    <row r="33" spans="1:8" x14ac:dyDescent="0.25">
      <c r="A33" s="12" t="s">
        <v>37</v>
      </c>
      <c r="B33" s="12" t="s">
        <v>3</v>
      </c>
      <c r="C33" s="12">
        <v>10012</v>
      </c>
      <c r="D33" s="12" t="s">
        <v>58</v>
      </c>
      <c r="E33" s="12" t="s">
        <v>2</v>
      </c>
      <c r="F33" s="13">
        <f>19768.38-F32</f>
        <v>16364.38</v>
      </c>
      <c r="G33" s="13"/>
      <c r="H33" s="17">
        <f t="shared" si="6"/>
        <v>0</v>
      </c>
    </row>
    <row r="34" spans="1:8" x14ac:dyDescent="0.25">
      <c r="A34" s="14"/>
      <c r="B34" s="14"/>
      <c r="C34" s="14"/>
      <c r="D34" s="14" t="s">
        <v>89</v>
      </c>
      <c r="E34" s="14"/>
      <c r="F34" s="15"/>
      <c r="G34" s="45"/>
      <c r="H34" s="28"/>
    </row>
    <row r="35" spans="1:8" ht="22.8" x14ac:dyDescent="0.25">
      <c r="A35" s="12" t="s">
        <v>37</v>
      </c>
      <c r="B35" s="12" t="s">
        <v>3</v>
      </c>
      <c r="C35" s="12">
        <v>10012</v>
      </c>
      <c r="D35" s="12" t="s">
        <v>93</v>
      </c>
      <c r="E35" s="12" t="s">
        <v>2</v>
      </c>
      <c r="F35" s="13">
        <v>14356.6</v>
      </c>
      <c r="G35" s="13"/>
      <c r="H35" s="17">
        <f t="shared" ref="H35:H41" si="7">ROUND($F35*G35,2)</f>
        <v>0</v>
      </c>
    </row>
    <row r="36" spans="1:8" x14ac:dyDescent="0.25">
      <c r="A36" s="12" t="s">
        <v>37</v>
      </c>
      <c r="B36" s="12" t="s">
        <v>3</v>
      </c>
      <c r="C36" s="12">
        <v>10012</v>
      </c>
      <c r="D36" s="12" t="s">
        <v>60</v>
      </c>
      <c r="E36" s="12" t="s">
        <v>2</v>
      </c>
      <c r="F36" s="13">
        <v>98557.759999999995</v>
      </c>
      <c r="G36" s="13"/>
      <c r="H36" s="17">
        <f t="shared" si="7"/>
        <v>0</v>
      </c>
    </row>
    <row r="37" spans="1:8" ht="22.8" x14ac:dyDescent="0.25">
      <c r="A37" s="12" t="s">
        <v>41</v>
      </c>
      <c r="B37" s="12" t="s">
        <v>3</v>
      </c>
      <c r="C37" s="12">
        <v>10011</v>
      </c>
      <c r="D37" s="12" t="s">
        <v>61</v>
      </c>
      <c r="E37" s="12" t="s">
        <v>2</v>
      </c>
      <c r="F37" s="13">
        <v>7178.3</v>
      </c>
      <c r="G37" s="13"/>
      <c r="H37" s="17">
        <f t="shared" si="7"/>
        <v>0</v>
      </c>
    </row>
    <row r="38" spans="1:8" x14ac:dyDescent="0.25">
      <c r="A38" s="14"/>
      <c r="B38" s="14"/>
      <c r="C38" s="14"/>
      <c r="D38" s="14" t="s">
        <v>66</v>
      </c>
      <c r="E38" s="14"/>
      <c r="F38" s="15"/>
      <c r="G38" s="45"/>
      <c r="H38" s="28"/>
    </row>
    <row r="39" spans="1:8" ht="22.8" x14ac:dyDescent="0.25">
      <c r="A39" s="12" t="s">
        <v>37</v>
      </c>
      <c r="B39" s="12" t="s">
        <v>5</v>
      </c>
      <c r="C39" s="12">
        <v>10012</v>
      </c>
      <c r="D39" s="12" t="s">
        <v>6</v>
      </c>
      <c r="E39" s="12" t="s">
        <v>4</v>
      </c>
      <c r="F39" s="13">
        <v>48843.05</v>
      </c>
      <c r="G39" s="13"/>
      <c r="H39" s="17">
        <f t="shared" si="7"/>
        <v>0</v>
      </c>
    </row>
    <row r="40" spans="1:8" ht="22.8" x14ac:dyDescent="0.25">
      <c r="A40" s="25" t="s">
        <v>20</v>
      </c>
      <c r="B40" s="25" t="s">
        <v>7</v>
      </c>
      <c r="C40" s="25">
        <v>10013</v>
      </c>
      <c r="D40" s="25" t="s">
        <v>24</v>
      </c>
      <c r="E40" s="25" t="s">
        <v>2</v>
      </c>
      <c r="F40" s="26">
        <v>12856.63</v>
      </c>
      <c r="G40" s="26"/>
      <c r="H40" s="17">
        <f t="shared" si="7"/>
        <v>0</v>
      </c>
    </row>
    <row r="41" spans="1:8" ht="22.8" x14ac:dyDescent="0.25">
      <c r="A41" s="25" t="s">
        <v>21</v>
      </c>
      <c r="B41" s="25" t="s">
        <v>7</v>
      </c>
      <c r="C41" s="25">
        <v>10014</v>
      </c>
      <c r="D41" s="25" t="s">
        <v>26</v>
      </c>
      <c r="E41" s="25" t="s">
        <v>2</v>
      </c>
      <c r="F41" s="26">
        <v>4238.43</v>
      </c>
      <c r="G41" s="26"/>
      <c r="H41" s="17">
        <f t="shared" si="7"/>
        <v>0</v>
      </c>
    </row>
    <row r="42" spans="1:8" ht="24" x14ac:dyDescent="0.25">
      <c r="A42" s="27" t="s">
        <v>29</v>
      </c>
      <c r="B42" s="27"/>
      <c r="C42" s="27"/>
      <c r="D42" s="27" t="s">
        <v>30</v>
      </c>
      <c r="E42" s="27"/>
      <c r="F42" s="48"/>
      <c r="G42" s="29"/>
      <c r="H42" s="29"/>
    </row>
    <row r="43" spans="1:8" ht="34.200000000000003" x14ac:dyDescent="0.25">
      <c r="A43" s="25" t="s">
        <v>42</v>
      </c>
      <c r="B43" s="25" t="s">
        <v>8</v>
      </c>
      <c r="C43" s="25">
        <v>10019</v>
      </c>
      <c r="D43" s="25" t="s">
        <v>27</v>
      </c>
      <c r="E43" s="25" t="s">
        <v>4</v>
      </c>
      <c r="F43" s="26">
        <v>36495.199999999997</v>
      </c>
      <c r="G43" s="26"/>
      <c r="H43" s="17">
        <f t="shared" ref="H43" si="8">ROUND($F43*G43,2)</f>
        <v>0</v>
      </c>
    </row>
    <row r="44" spans="1:8" ht="13.2" customHeight="1" x14ac:dyDescent="0.25">
      <c r="A44" s="61" t="s">
        <v>45</v>
      </c>
      <c r="B44" s="62"/>
      <c r="C44" s="62"/>
      <c r="D44" s="62"/>
      <c r="E44" s="62"/>
      <c r="F44" s="62"/>
      <c r="G44" s="62"/>
      <c r="H44" s="44"/>
    </row>
    <row r="45" spans="1:8" x14ac:dyDescent="0.25">
      <c r="A45" s="49" t="s">
        <v>75</v>
      </c>
      <c r="B45" s="27"/>
      <c r="C45" s="27"/>
      <c r="D45" s="27" t="s">
        <v>46</v>
      </c>
      <c r="E45" s="27"/>
      <c r="F45" s="48"/>
      <c r="G45" s="29"/>
      <c r="H45" s="29"/>
    </row>
    <row r="46" spans="1:8" ht="26.4" x14ac:dyDescent="0.25">
      <c r="A46" s="51" t="s">
        <v>76</v>
      </c>
      <c r="B46" s="42"/>
      <c r="C46" s="31"/>
      <c r="D46" s="32" t="s">
        <v>69</v>
      </c>
      <c r="E46" s="33" t="s">
        <v>4</v>
      </c>
      <c r="F46" s="34">
        <f>24671.41-7060.68</f>
        <v>17610.73</v>
      </c>
      <c r="G46" s="13"/>
      <c r="H46" s="17">
        <f t="shared" ref="H46:H56" si="9">ROUND(F46*G46,2)</f>
        <v>0</v>
      </c>
    </row>
    <row r="47" spans="1:8" ht="26.4" x14ac:dyDescent="0.25">
      <c r="A47" s="51" t="s">
        <v>77</v>
      </c>
      <c r="B47" s="42"/>
      <c r="C47" s="31"/>
      <c r="D47" s="32" t="s">
        <v>47</v>
      </c>
      <c r="E47" s="33" t="s">
        <v>4</v>
      </c>
      <c r="F47" s="34">
        <f>7894.7-1386</f>
        <v>6508.7</v>
      </c>
      <c r="G47" s="13"/>
      <c r="H47" s="17">
        <f t="shared" si="9"/>
        <v>0</v>
      </c>
    </row>
    <row r="48" spans="1:8" x14ac:dyDescent="0.25">
      <c r="A48" s="49" t="s">
        <v>78</v>
      </c>
      <c r="B48" s="27"/>
      <c r="C48" s="27"/>
      <c r="D48" s="27" t="s">
        <v>44</v>
      </c>
      <c r="E48" s="27"/>
      <c r="F48" s="48"/>
      <c r="G48" s="29"/>
      <c r="H48" s="29"/>
    </row>
    <row r="49" spans="1:8" ht="26.4" x14ac:dyDescent="0.25">
      <c r="A49" s="51" t="s">
        <v>79</v>
      </c>
      <c r="B49" s="42"/>
      <c r="C49" s="31"/>
      <c r="D49" s="35" t="s">
        <v>48</v>
      </c>
      <c r="E49" s="36" t="s">
        <v>2</v>
      </c>
      <c r="F49" s="37">
        <f>27256.54+37275.63-19259.2</f>
        <v>45272.97</v>
      </c>
      <c r="G49" s="38"/>
      <c r="H49" s="17">
        <f t="shared" si="9"/>
        <v>0</v>
      </c>
    </row>
    <row r="50" spans="1:8" ht="26.4" x14ac:dyDescent="0.25">
      <c r="A50" s="51" t="s">
        <v>80</v>
      </c>
      <c r="B50" s="42"/>
      <c r="C50" s="31"/>
      <c r="D50" s="35" t="s">
        <v>49</v>
      </c>
      <c r="E50" s="36" t="s">
        <v>2</v>
      </c>
      <c r="F50" s="37">
        <f>27256.54+37275.63-19259.2</f>
        <v>45272.97</v>
      </c>
      <c r="G50" s="38"/>
      <c r="H50" s="17">
        <f t="shared" si="9"/>
        <v>0</v>
      </c>
    </row>
    <row r="51" spans="1:8" x14ac:dyDescent="0.25">
      <c r="A51" s="51" t="s">
        <v>81</v>
      </c>
      <c r="B51" s="42"/>
      <c r="C51" s="31"/>
      <c r="D51" s="39" t="s">
        <v>52</v>
      </c>
      <c r="E51" s="40" t="s">
        <v>2</v>
      </c>
      <c r="F51" s="41">
        <v>8348</v>
      </c>
      <c r="G51" s="38"/>
      <c r="H51" s="17">
        <f>ROUND(F51*G51,2)</f>
        <v>0</v>
      </c>
    </row>
    <row r="52" spans="1:8" ht="22.8" x14ac:dyDescent="0.25">
      <c r="A52" s="51" t="s">
        <v>82</v>
      </c>
      <c r="B52" s="42"/>
      <c r="C52" s="31"/>
      <c r="D52" s="39" t="s">
        <v>70</v>
      </c>
      <c r="E52" s="40" t="s">
        <v>4</v>
      </c>
      <c r="F52" s="41">
        <f>13375</f>
        <v>13375</v>
      </c>
      <c r="G52" s="38"/>
      <c r="H52" s="17">
        <f>ROUND(F52*G52,2)</f>
        <v>0</v>
      </c>
    </row>
    <row r="53" spans="1:8" x14ac:dyDescent="0.25">
      <c r="A53" s="49" t="s">
        <v>83</v>
      </c>
      <c r="B53" s="27"/>
      <c r="C53" s="27"/>
      <c r="D53" s="27" t="s">
        <v>54</v>
      </c>
      <c r="E53" s="27"/>
      <c r="F53" s="48"/>
      <c r="G53" s="29"/>
      <c r="H53" s="29"/>
    </row>
    <row r="54" spans="1:8" ht="26.4" x14ac:dyDescent="0.25">
      <c r="A54" s="51" t="s">
        <v>84</v>
      </c>
      <c r="B54" s="42"/>
      <c r="C54" s="31"/>
      <c r="D54" s="35" t="s">
        <v>51</v>
      </c>
      <c r="E54" s="36" t="s">
        <v>4</v>
      </c>
      <c r="F54" s="37">
        <f>5917*2.3</f>
        <v>13609.1</v>
      </c>
      <c r="G54" s="38"/>
      <c r="H54" s="17">
        <f t="shared" si="9"/>
        <v>0</v>
      </c>
    </row>
    <row r="55" spans="1:8" x14ac:dyDescent="0.25">
      <c r="A55" s="51" t="s">
        <v>85</v>
      </c>
      <c r="B55" s="42"/>
      <c r="C55" s="31"/>
      <c r="D55" s="35" t="s">
        <v>53</v>
      </c>
      <c r="E55" s="36" t="s">
        <v>4</v>
      </c>
      <c r="F55" s="37">
        <f>20962-5752</f>
        <v>15210</v>
      </c>
      <c r="G55" s="38"/>
      <c r="H55" s="17">
        <f t="shared" si="9"/>
        <v>0</v>
      </c>
    </row>
    <row r="56" spans="1:8" ht="26.4" x14ac:dyDescent="0.25">
      <c r="A56" s="51" t="s">
        <v>86</v>
      </c>
      <c r="B56" s="42"/>
      <c r="C56" s="31"/>
      <c r="D56" s="35" t="s">
        <v>50</v>
      </c>
      <c r="E56" s="36" t="s">
        <v>4</v>
      </c>
      <c r="F56" s="37">
        <f>5917+7190</f>
        <v>13107</v>
      </c>
      <c r="G56" s="38"/>
      <c r="H56" s="17">
        <f t="shared" si="9"/>
        <v>0</v>
      </c>
    </row>
    <row r="57" spans="1:8" x14ac:dyDescent="0.25">
      <c r="A57" s="49" t="s">
        <v>87</v>
      </c>
      <c r="B57" s="27"/>
      <c r="C57" s="27"/>
      <c r="D57" s="27" t="s">
        <v>55</v>
      </c>
      <c r="E57" s="27"/>
      <c r="F57" s="48"/>
      <c r="G57" s="29"/>
      <c r="H57" s="29"/>
    </row>
    <row r="58" spans="1:8" ht="23.4" x14ac:dyDescent="0.25">
      <c r="A58" s="51" t="s">
        <v>88</v>
      </c>
      <c r="B58" s="42"/>
      <c r="C58" s="31"/>
      <c r="D58" s="39" t="s">
        <v>56</v>
      </c>
      <c r="E58" s="40" t="s">
        <v>4</v>
      </c>
      <c r="F58" s="41">
        <f>62750.63-4875</f>
        <v>57875.63</v>
      </c>
      <c r="G58" s="38"/>
      <c r="H58" s="17">
        <f>ROUND(F58*G58,2)</f>
        <v>0</v>
      </c>
    </row>
    <row r="59" spans="1:8" x14ac:dyDescent="0.25">
      <c r="A59" s="49" t="s">
        <v>71</v>
      </c>
      <c r="B59" s="27"/>
      <c r="C59" s="27"/>
      <c r="D59" s="27" t="s">
        <v>72</v>
      </c>
      <c r="E59" s="27"/>
      <c r="F59" s="48"/>
      <c r="G59" s="29"/>
      <c r="H59" s="50"/>
    </row>
    <row r="60" spans="1:8" ht="52.8" x14ac:dyDescent="0.25">
      <c r="A60" s="51" t="s">
        <v>73</v>
      </c>
      <c r="B60" s="42"/>
      <c r="C60" s="31"/>
      <c r="D60" s="42" t="s">
        <v>74</v>
      </c>
      <c r="E60" s="40" t="s">
        <v>4</v>
      </c>
      <c r="F60" s="41">
        <f>15000</f>
        <v>15000</v>
      </c>
      <c r="G60" s="52"/>
      <c r="H60" s="53">
        <f>ROUND(F60*G60,2)</f>
        <v>0</v>
      </c>
    </row>
    <row r="61" spans="1:8" x14ac:dyDescent="0.25">
      <c r="A61" s="60" t="s">
        <v>16</v>
      </c>
      <c r="B61" s="60"/>
      <c r="C61" s="60"/>
      <c r="D61" s="60"/>
      <c r="E61" s="60"/>
      <c r="F61" s="60"/>
      <c r="G61" s="60"/>
      <c r="H61" s="30">
        <f>SUM(H6:H60)</f>
        <v>0</v>
      </c>
    </row>
  </sheetData>
  <mergeCells count="21">
    <mergeCell ref="A1:H1"/>
    <mergeCell ref="A61:G61"/>
    <mergeCell ref="A44:G44"/>
    <mergeCell ref="A24:G24"/>
    <mergeCell ref="A25:A26"/>
    <mergeCell ref="B25:B26"/>
    <mergeCell ref="C25:C26"/>
    <mergeCell ref="D25:D26"/>
    <mergeCell ref="E25:E26"/>
    <mergeCell ref="A2:H2"/>
    <mergeCell ref="A3:A4"/>
    <mergeCell ref="B3:B4"/>
    <mergeCell ref="C3:C4"/>
    <mergeCell ref="D3:D4"/>
    <mergeCell ref="E3:E4"/>
    <mergeCell ref="F3:F4"/>
    <mergeCell ref="F25:F26"/>
    <mergeCell ref="G25:G26"/>
    <mergeCell ref="H25:H26"/>
    <mergeCell ref="G3:G4"/>
    <mergeCell ref="H3:H4"/>
  </mergeCells>
  <phoneticPr fontId="8" type="noConversion"/>
  <pageMargins left="0.70866141732283472" right="0.70866141732283472" top="0.82677165354330717" bottom="0.74803149606299213" header="0.31496062992125984" footer="0.31496062992125984"/>
  <pageSetup paperSize="9" scale="73" fitToHeight="0" orientation="portrait" useFirstPageNumber="1" r:id="rId1"/>
  <headerFooter>
    <oddHeader>&amp;COdcinek B - Roboty budowlane na linii kolejowej nr 201 odc. Somonino - Gdańsk Osowa realizowane w ramach projektu "Prace na alternatywnym ciągu transportowym Bydgoszcz - Trójmiasto" - załącznik nr 7 RCO - zadanie 2</oddHead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Kosztorys ofertowy</vt:lpstr>
      <vt:lpstr>Sheet6</vt:lpstr>
      <vt:lpstr>Sheet7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Krzyna</dc:creator>
  <cp:lastModifiedBy>Kujawski, Arkadiusz</cp:lastModifiedBy>
  <cp:lastPrinted>2024-11-20T13:46:26Z</cp:lastPrinted>
  <dcterms:created xsi:type="dcterms:W3CDTF">2014-06-03T15:49:30Z</dcterms:created>
  <dcterms:modified xsi:type="dcterms:W3CDTF">2024-11-20T13:46:30Z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