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P:\PI\20221230_E 65 Zabrzeg - Zebrzydowice\23. Podwykonawcy\01. Procedury\2024\P6-47-2024 Wybór wykonawcy robót ziemnych\Dokumenty na stronę\"/>
    </mc:Choice>
  </mc:AlternateContent>
  <xr:revisionPtr revIDLastSave="0" documentId="13_ncr:1_{2DC2A1B2-8FE7-4989-8205-D1EA96A66C5C}" xr6:coauthVersionLast="47" xr6:coauthVersionMax="47" xr10:uidLastSave="{00000000-0000-0000-0000-000000000000}"/>
  <bookViews>
    <workbookView xWindow="22932" yWindow="-108" windowWidth="30936" windowHeight="16776" tabRatio="562" xr2:uid="{00000000-000D-0000-FFFF-FFFF00000000}"/>
  </bookViews>
  <sheets>
    <sheet name="Zał. 4.1" sheetId="64" r:id="rId1"/>
    <sheet name="Zał. 4.2" sheetId="65" r:id="rId2"/>
    <sheet name="Zał. 4.3" sheetId="66" r:id="rId3"/>
    <sheet name="Uszczegółowienie" sheetId="67" r:id="rId4"/>
  </sheets>
  <definedNames>
    <definedName name="_xlnm.Print_Area" localSheetId="0">'Zał. 4.1'!$A$5:$G$53</definedName>
    <definedName name="_xlnm.Print_Area" localSheetId="1">'Zał. 4.2'!$A$1:$G$56</definedName>
    <definedName name="_xlnm.Print_Area" localSheetId="2">'Zał. 4.3'!$A$5:$G$53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64" l="1"/>
  <c r="E39" i="66"/>
  <c r="G39" i="66" s="1"/>
  <c r="E38" i="66"/>
  <c r="G38" i="66" s="1"/>
  <c r="E37" i="66"/>
  <c r="G37" i="66" s="1"/>
  <c r="E36" i="66"/>
  <c r="E35" i="66"/>
  <c r="G35" i="66" s="1"/>
  <c r="E33" i="64"/>
  <c r="E30" i="64"/>
  <c r="E34" i="66"/>
  <c r="G34" i="66" s="1"/>
  <c r="E33" i="66"/>
  <c r="G33" i="66" s="1"/>
  <c r="E32" i="66"/>
  <c r="E22" i="66"/>
  <c r="G22" i="66" s="1"/>
  <c r="E18" i="65" l="1"/>
  <c r="G18" i="65" s="1"/>
  <c r="E23" i="66"/>
  <c r="E24" i="66"/>
  <c r="G24" i="66" s="1"/>
  <c r="E25" i="66"/>
  <c r="G25" i="66" s="1"/>
  <c r="E26" i="66"/>
  <c r="G26" i="66" s="1"/>
  <c r="E21" i="66"/>
  <c r="G21" i="66" s="1"/>
  <c r="E20" i="66"/>
  <c r="G20" i="66" s="1"/>
  <c r="E18" i="66"/>
  <c r="E19" i="66"/>
  <c r="G19" i="66" s="1"/>
  <c r="E21" i="65"/>
  <c r="G21" i="65" s="1"/>
  <c r="E20" i="65"/>
  <c r="G20" i="65" s="1"/>
  <c r="E19" i="65"/>
  <c r="E17" i="65"/>
  <c r="G17" i="65" s="1"/>
  <c r="E16" i="65"/>
  <c r="G16" i="65" s="1"/>
  <c r="E15" i="65"/>
  <c r="G15" i="65" s="1"/>
  <c r="E14" i="65"/>
  <c r="E33" i="65"/>
  <c r="G33" i="65" s="1"/>
  <c r="E32" i="65"/>
  <c r="G32" i="65" s="1"/>
  <c r="E31" i="65"/>
  <c r="G31" i="65" s="1"/>
  <c r="E30" i="65"/>
  <c r="E26" i="65"/>
  <c r="E29" i="65"/>
  <c r="G29" i="65" s="1"/>
  <c r="E28" i="65"/>
  <c r="G28" i="65" s="1"/>
  <c r="E27" i="65"/>
  <c r="G27" i="65" s="1"/>
  <c r="E34" i="64"/>
  <c r="E36" i="64"/>
  <c r="E35" i="64"/>
  <c r="E32" i="64"/>
  <c r="E31" i="64"/>
  <c r="E23" i="64"/>
  <c r="E25" i="64"/>
  <c r="G25" i="64" s="1"/>
  <c r="E24" i="64"/>
  <c r="G24" i="64" s="1"/>
  <c r="E22" i="64"/>
  <c r="G22" i="64" s="1"/>
  <c r="E19" i="64"/>
  <c r="G19" i="64" s="1"/>
  <c r="E21" i="64"/>
  <c r="G21" i="64" s="1"/>
  <c r="E20" i="64"/>
  <c r="G20" i="64" s="1"/>
  <c r="E18" i="64"/>
  <c r="G46" i="64" l="1"/>
  <c r="G50" i="66" l="1"/>
  <c r="E14" i="64"/>
  <c r="E17" i="64" l="1"/>
  <c r="G17" i="64" l="1"/>
  <c r="E26" i="64"/>
  <c r="E13" i="65" l="1"/>
  <c r="E47" i="64"/>
  <c r="E45" i="64"/>
  <c r="E44" i="64"/>
  <c r="E43" i="64"/>
  <c r="E42" i="64"/>
  <c r="E41" i="64"/>
  <c r="E38" i="64"/>
  <c r="G29" i="64" l="1"/>
  <c r="G26" i="64" l="1"/>
  <c r="G51" i="66" l="1"/>
  <c r="G49" i="66"/>
  <c r="G48" i="66"/>
  <c r="G47" i="66"/>
  <c r="G46" i="66"/>
  <c r="G45" i="66"/>
  <c r="G44" i="66"/>
  <c r="G43" i="66"/>
  <c r="G40" i="66"/>
  <c r="G36" i="66"/>
  <c r="G32" i="66"/>
  <c r="G31" i="66"/>
  <c r="G28" i="66"/>
  <c r="G27" i="66"/>
  <c r="G23" i="66"/>
  <c r="G18" i="66"/>
  <c r="G17" i="66"/>
  <c r="G14" i="66"/>
  <c r="G15" i="66" s="1"/>
  <c r="G54" i="65"/>
  <c r="G53" i="65"/>
  <c r="G52" i="65"/>
  <c r="G51" i="65"/>
  <c r="G50" i="65"/>
  <c r="G49" i="65"/>
  <c r="G48" i="65"/>
  <c r="G47" i="65"/>
  <c r="G45" i="65"/>
  <c r="G44" i="65"/>
  <c r="G41" i="65"/>
  <c r="G40" i="65"/>
  <c r="G39" i="65"/>
  <c r="G38" i="65"/>
  <c r="G37" i="65"/>
  <c r="G30" i="65"/>
  <c r="G26" i="65"/>
  <c r="G25" i="65"/>
  <c r="G22" i="65"/>
  <c r="G19" i="65"/>
  <c r="G14" i="65"/>
  <c r="G13" i="65"/>
  <c r="G10" i="65"/>
  <c r="G11" i="65" s="1"/>
  <c r="G51" i="64"/>
  <c r="G50" i="64"/>
  <c r="G49" i="64"/>
  <c r="G48" i="64"/>
  <c r="G47" i="64"/>
  <c r="G45" i="64"/>
  <c r="G44" i="64"/>
  <c r="G43" i="64"/>
  <c r="G42" i="64"/>
  <c r="G41" i="64"/>
  <c r="G38" i="64"/>
  <c r="G34" i="64"/>
  <c r="G30" i="64"/>
  <c r="G23" i="64"/>
  <c r="G18" i="64"/>
  <c r="G14" i="64"/>
  <c r="G15" i="64" s="1"/>
  <c r="G39" i="64" l="1"/>
  <c r="G29" i="66"/>
  <c r="G27" i="64"/>
  <c r="G52" i="64"/>
  <c r="G41" i="66"/>
  <c r="G52" i="66"/>
  <c r="G23" i="65"/>
  <c r="G53" i="64" l="1"/>
  <c r="G53" i="66"/>
  <c r="E43" i="65"/>
  <c r="E42" i="65"/>
  <c r="E34" i="65"/>
  <c r="G43" i="65" l="1"/>
  <c r="G42" i="65"/>
  <c r="G34" i="65"/>
  <c r="G35" i="65" s="1"/>
  <c r="E46" i="65"/>
  <c r="G46" i="65" l="1"/>
  <c r="G55" i="65" l="1"/>
  <c r="G56" i="65" s="1"/>
</calcChain>
</file>

<file path=xl/sharedStrings.xml><?xml version="1.0" encoding="utf-8"?>
<sst xmlns="http://schemas.openxmlformats.org/spreadsheetml/2006/main" count="499" uniqueCount="182">
  <si>
    <t>Lp.</t>
  </si>
  <si>
    <t>Ilość</t>
  </si>
  <si>
    <t>mb</t>
  </si>
  <si>
    <t>Nr Spec. Technicz.</t>
  </si>
  <si>
    <t>Wyszczególnienie Elementów Rozliczeniowych</t>
  </si>
  <si>
    <t>Jednostka</t>
  </si>
  <si>
    <t>Wartość [PLN]</t>
  </si>
  <si>
    <t/>
  </si>
  <si>
    <t>kpl</t>
  </si>
  <si>
    <t>Profilowanie i zagęszczenie podłoża wykonywane mechanicznie pod warstwy konstrukcyjne nawierzchni</t>
  </si>
  <si>
    <t>Część 4  LOT D - na odcinku Zabrzeg-Zebrzydowice-granica państwa</t>
  </si>
  <si>
    <t>PRZEDMIAR ROBÓT</t>
  </si>
  <si>
    <t>2.1</t>
  </si>
  <si>
    <t>2.2</t>
  </si>
  <si>
    <t>2.3</t>
  </si>
  <si>
    <t>2.4</t>
  </si>
  <si>
    <t>1. Część T – Roboty torowe</t>
  </si>
  <si>
    <t>ROBOTY PRZYGOTOWAWCZE</t>
  </si>
  <si>
    <t>T.01.01</t>
  </si>
  <si>
    <t>T.02.01</t>
  </si>
  <si>
    <t>m³</t>
  </si>
  <si>
    <t>RAZEM ROBOTY PRZYGOTOWAWCZE</t>
  </si>
  <si>
    <t>ROBOTY ZIEMNE</t>
  </si>
  <si>
    <t>T.02.02</t>
  </si>
  <si>
    <t>T.02.03</t>
  </si>
  <si>
    <t>RAZEM ROBOTY ZIEMNE</t>
  </si>
  <si>
    <t>TOROWISKO WRAZ Z PODTORZEM</t>
  </si>
  <si>
    <t>T.02.04</t>
  </si>
  <si>
    <t>m²</t>
  </si>
  <si>
    <t>T.02.05</t>
  </si>
  <si>
    <t>T.01.03</t>
  </si>
  <si>
    <t>RAZEM TOROWISKO WRAZ Z PODTORZEM</t>
  </si>
  <si>
    <t>ROBOTY ODWODNIENIOWE</t>
  </si>
  <si>
    <t>T.03.01</t>
  </si>
  <si>
    <t>T.04.01</t>
  </si>
  <si>
    <t>RAZEM ROBOTY ODWODNIENIEOWE</t>
  </si>
  <si>
    <t>Oczyszczenie rowów otwartych nieumocnionych</t>
  </si>
  <si>
    <t>2.6</t>
  </si>
  <si>
    <t>3.4</t>
  </si>
  <si>
    <t xml:space="preserve">mb </t>
  </si>
  <si>
    <r>
      <rPr>
        <b/>
        <u/>
        <sz val="10"/>
        <rFont val="Arial"/>
        <family val="2"/>
        <charset val="238"/>
      </rPr>
      <t xml:space="preserve">1.1.	Układ torowy wraz z odwodnieniem:	</t>
    </r>
    <r>
      <rPr>
        <sz val="10"/>
        <rFont val="Arial"/>
        <family val="2"/>
        <charset val="238"/>
      </rPr>
      <t xml:space="preserve">		
 	(Część T.1.1 ) Układ torowy wraz z odwodnieniem na odcinku Czechowice–Dziedzice – Chybie ( od km 53+100 do km 57+980)			
	(Część T.1.2) Układ torowy wraz z odwodnieniem – stacja Chybie (od km 57+980 do km 63+400)			
</t>
    </r>
    <r>
      <rPr>
        <b/>
        <u/>
        <sz val="10"/>
        <rFont val="Arial"/>
        <family val="2"/>
        <charset val="238"/>
      </rPr>
      <t xml:space="preserve">	(Część T.1.3)  Układ torowy wraz z odwodnieniem na odcinku Chybie – Zebrzydowice (od km 63+400 do km 73+300)	</t>
    </r>
    <r>
      <rPr>
        <sz val="10"/>
        <rFont val="Arial"/>
        <family val="2"/>
        <charset val="238"/>
      </rPr>
      <t xml:space="preserve">		
	(Część T.1.4)  Układ torowy wraz z odwodnieniem – stacja Zebrzydowice, szlak Zebrzydowice – Granica Państwa (od km 73+300 do km 78+950)			
1.2.	Melioracja			
	(Część W) Melioracja			
1.3.	Kanalizacja deszczowa - odwodnienie torowiska			
	(Część T.2) Kanalizacja deszczowa – odwodnienie torowiska		</t>
    </r>
  </si>
  <si>
    <r>
      <rPr>
        <b/>
        <u/>
        <sz val="10"/>
        <rFont val="Arial"/>
        <family val="2"/>
        <charset val="238"/>
      </rPr>
      <t xml:space="preserve">1.1.	Układ torowy wraz z odwodnieniem:	</t>
    </r>
    <r>
      <rPr>
        <sz val="10"/>
        <rFont val="Arial"/>
        <family val="2"/>
        <charset val="238"/>
      </rPr>
      <t xml:space="preserve">		
 	(Część T.1.1 ) Układ torowy wraz z odwodnieniem na odcinku Czechowice–Dziedzice – Chybie ( od km 53+100 do km 57+980)			
	</t>
    </r>
    <r>
      <rPr>
        <b/>
        <u/>
        <sz val="10"/>
        <rFont val="Arial"/>
        <family val="2"/>
        <charset val="238"/>
      </rPr>
      <t xml:space="preserve">(Część T.1.2) Układ torowy wraz z odwodnieniem – stacja Chybie (od km 57+980 do km 63+400)	</t>
    </r>
    <r>
      <rPr>
        <sz val="10"/>
        <rFont val="Arial"/>
        <family val="2"/>
        <charset val="238"/>
      </rPr>
      <t xml:space="preserve">		
	(Część T.1.3)  Układ torowy wraz z odwodnieniem na odcinku Chybie – Zebrzydowice (od km 63+400 do km 73+300)			
	(Część T.1.4)  Układ torowy wraz z odwodnieniem – stacja Zebrzydowice, szlak Zebrzydowice – Granica Państwa (od km 73+300 do km 78+950)			
1.2.	Melioracja			
	(Część W) Melioracja			
1.3.	Kanalizacja deszczowa - odwodnienie torowiska			
	(Część T.2) Kanalizacja deszczowa – odwodnienie torowiska		</t>
    </r>
  </si>
  <si>
    <r>
      <rPr>
        <b/>
        <u/>
        <sz val="10"/>
        <rFont val="Arial"/>
        <family val="2"/>
        <charset val="238"/>
      </rPr>
      <t xml:space="preserve">1.1.	Układ torowy wraz z odwodnieniem:	</t>
    </r>
    <r>
      <rPr>
        <sz val="10"/>
        <rFont val="Arial"/>
        <family val="2"/>
        <charset val="238"/>
      </rPr>
      <t xml:space="preserve">		
</t>
    </r>
    <r>
      <rPr>
        <b/>
        <u/>
        <sz val="10"/>
        <rFont val="Arial"/>
        <family val="2"/>
        <charset val="238"/>
      </rPr>
      <t xml:space="preserve"> 	(Część T.1.1 ) Układ torowy wraz z odwodnieniem na odcinku Czechowice–Dziedzice – Chybie ( od km 53+100 do km 57+980)	</t>
    </r>
    <r>
      <rPr>
        <sz val="10"/>
        <rFont val="Arial"/>
        <family val="2"/>
        <charset val="238"/>
      </rPr>
      <t xml:space="preserve">		
	(Część T.1.2) Układ torowy wraz z odwodnieniem – stacja Chybie (od km 57+980 do km 63+400)			
	(Część T.1.3)  Układ torowy wraz z odwodnieniem na odcinku Chybie – Zebrzydowice (od km 63+400 do km 73+300)			
	(Część T.1.4)  Układ torowy wraz z odwodnieniem – stacja Zebrzydowice, szlak Zebrzydowice – Granica Państwa (od km 73+300 do km 78+950)			
1.2.	Melioracja			
	(Część W) Melioracja			
1.3.	Kanalizacja deszczowa - odwodnienie torowiska			
	(Część T.2) Kanalizacja deszczowa – odwodnienie torowiska		</t>
    </r>
  </si>
  <si>
    <t>4.1</t>
  </si>
  <si>
    <t>4.2</t>
  </si>
  <si>
    <t>4.3</t>
  </si>
  <si>
    <t>4.4</t>
  </si>
  <si>
    <t>1.2</t>
  </si>
  <si>
    <t>3.1</t>
  </si>
  <si>
    <t>3.2</t>
  </si>
  <si>
    <t>3.3</t>
  </si>
  <si>
    <t>T.03.02</t>
  </si>
  <si>
    <t>Cena Jednostkowa [PLN]</t>
  </si>
  <si>
    <t>RAZEM ROBOTY ODWODNIENIOWE</t>
  </si>
  <si>
    <t>RCO</t>
  </si>
  <si>
    <r>
      <t xml:space="preserve">Mechaniczne wykonanie warstwy ochronnej na gotowym podtorzu wraz z zakupem i transportem materiału.
</t>
    </r>
    <r>
      <rPr>
        <b/>
        <u/>
        <sz val="10"/>
        <rFont val="Arial"/>
        <family val="2"/>
        <charset val="238"/>
      </rPr>
      <t>Po stronie GW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>materiał, dostawa w wagonach samowyładowczych, załadunek na wagony samowyładowcze</t>
    </r>
    <r>
      <rPr>
        <b/>
        <sz val="10"/>
        <rFont val="Arial"/>
        <family val="2"/>
        <charset val="238"/>
      </rPr>
      <t xml:space="preserve">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>pozostały sprzęt</t>
    </r>
  </si>
  <si>
    <r>
      <t xml:space="preserve">Umocnienie wylotów kolektorów do odbiorników
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>: cały niezbędny materiał i sprzęt do umocnienia wylotów</t>
    </r>
  </si>
  <si>
    <r>
      <t xml:space="preserve">Umocnienie wylotów kolektorów do odbiorników
</t>
    </r>
    <r>
      <rPr>
        <b/>
        <u/>
        <sz val="10"/>
        <rFont val="Arial"/>
        <family val="2"/>
        <charset val="238"/>
      </rPr>
      <t>Po stronie PW:</t>
    </r>
    <r>
      <rPr>
        <sz val="10"/>
        <rFont val="Arial"/>
        <family val="2"/>
        <charset val="238"/>
      </rPr>
      <t xml:space="preserve"> cały niezbędny materiał i sprzęt do umocnienia wylotów</t>
    </r>
  </si>
  <si>
    <r>
      <t xml:space="preserve">ściągnięcie humusu o grubości 20cm
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>: Transport i hałdowanie wraz z odsianiem w celu późniejszego użycia w miejscu wskazanym przez GW na terenie budowy</t>
    </r>
  </si>
  <si>
    <r>
      <t xml:space="preserve">ściągnięcie humusu o grubości 20cm
</t>
    </r>
    <r>
      <rPr>
        <b/>
        <u/>
        <sz val="10"/>
        <rFont val="Arial"/>
        <family val="2"/>
        <charset val="238"/>
      </rPr>
      <t>Po stronie PW:</t>
    </r>
    <r>
      <rPr>
        <sz val="10"/>
        <rFont val="Arial"/>
        <family val="2"/>
        <charset val="238"/>
      </rPr>
      <t xml:space="preserve"> Transport i hałdowanie wraz z odsianiem w celu późniejszego użycia w miejscu wskazanym przez GW na terenie budowy</t>
    </r>
  </si>
  <si>
    <r>
      <t xml:space="preserve">ściągnięcie humusu o grubości 20cm 
</t>
    </r>
    <r>
      <rPr>
        <b/>
        <u/>
        <sz val="10"/>
        <rFont val="Arial"/>
        <family val="2"/>
        <charset val="238"/>
      </rPr>
      <t>Po stronie PW:</t>
    </r>
    <r>
      <rPr>
        <sz val="10"/>
        <rFont val="Arial"/>
        <family val="2"/>
        <charset val="238"/>
      </rPr>
      <t>Transport i hałdowanie wraz z odsianiem w celu późniejszego użycia w miejscu wskazanym przez GW na terenie budowy</t>
    </r>
  </si>
  <si>
    <r>
      <t xml:space="preserve">Wykonanie rowów umocnionych korytkami betonowymi z uszczelnieniem geomembraną o szerokości 2 m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>: korytka betonowe, geomembrana, ażury</t>
    </r>
    <r>
      <rPr>
        <sz val="10"/>
        <color rgb="FFFF0000"/>
        <rFont val="Arial"/>
        <family val="2"/>
        <charset val="238"/>
      </rPr>
      <t xml:space="preserve">        </t>
    </r>
    <r>
      <rPr>
        <sz val="10"/>
        <rFont val="Arial"/>
        <family val="2"/>
        <charset val="238"/>
      </rPr>
      <t xml:space="preserve">                                                                        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>: pozostały materiał, zgrzanie materiału zgodnie z zaleceniami producenta</t>
    </r>
  </si>
  <si>
    <r>
      <t xml:space="preserve">Ułożenie szczelnej geomembrany.
</t>
    </r>
    <r>
      <rPr>
        <b/>
        <u/>
        <sz val="10"/>
        <rFont val="Arial"/>
        <family val="2"/>
        <charset val="238"/>
      </rPr>
      <t>Po stronie GW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>materiał</t>
    </r>
    <r>
      <rPr>
        <b/>
        <sz val="10"/>
        <rFont val="Arial"/>
        <family val="2"/>
        <charset val="238"/>
      </rPr>
      <t xml:space="preserve">
</t>
    </r>
    <r>
      <rPr>
        <b/>
        <u/>
        <sz val="10"/>
        <rFont val="Arial"/>
        <family val="2"/>
        <charset val="238"/>
      </rPr>
      <t>Po stronie PW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>sprzęt do ułożenia i zgrzania materiału zgodnie z zaleceniami producenta</t>
    </r>
  </si>
  <si>
    <t>(Część T.1.1 ) Roboty ziemne wraz z odwodnieniem na odcinku Czechowice–Dziedzice – Chybie (od km 53+100 do km 57+980)</t>
  </si>
  <si>
    <t>4.5</t>
  </si>
  <si>
    <t>4.6</t>
  </si>
  <si>
    <t>4.7</t>
  </si>
  <si>
    <t>4.8</t>
  </si>
  <si>
    <t>4.9</t>
  </si>
  <si>
    <t>4.10</t>
  </si>
  <si>
    <t>4.11</t>
  </si>
  <si>
    <t>ŁĄCZNIE  (netto) - Część T  ROBOTY ZIEMNE</t>
  </si>
  <si>
    <t>(Część T.1.2) Roboty ziemne wraz z odwodnieniem – stacja Chybie (od km 57+980 do km 63+400)</t>
  </si>
  <si>
    <t>4.12</t>
  </si>
  <si>
    <t>4.13</t>
  </si>
  <si>
    <t>4.14</t>
  </si>
  <si>
    <t>4.15</t>
  </si>
  <si>
    <t>4.16</t>
  </si>
  <si>
    <t>4.17</t>
  </si>
  <si>
    <t>4.18</t>
  </si>
  <si>
    <t>(Część T.1.3)  Roboty ziemne wraz z odwodnieniem na odcinku Chybie – Zebrzydowice (od km 63+400 do km 68+676)</t>
  </si>
  <si>
    <t>2</t>
  </si>
  <si>
    <t>3</t>
  </si>
  <si>
    <t>4</t>
  </si>
  <si>
    <t>Roboty ziemne wykopowe (wraz z rowami) wykonywane mechanicznie i częściowo ręcznie w podtorzu wraz z usunięciem i utylizacją istniejącej geowłókniny (jeżeli występuje) oraz z plantowaniem i z transportem i utylizacją urobku wykonywane mechanicznie w tym schodkowanie - z transportem do 1 km</t>
  </si>
  <si>
    <t>Roboty ziemne wykopowe (wraz z rowami) wykonywane mechanicznie i częściowo ręcznie w podtorzu wraz z usunięciem i utylizacją istniejącej geowłókniny (jeżeli występuje) oraz z plantowaniem i z transportem i utylizacją urobku wykonywane mechanicznie w tym schodkowanie - z transportem do 5 km</t>
  </si>
  <si>
    <t>Roboty ziemne wykopowe (wraz z rowami) wykonywane mechanicznie i częściowo ręcznie w podtorzu wraz z usunięciem i utylizacją istniejącej geowłókniny (jeżeli występuje) oraz z plantowaniem i z transportem i utylizacją urobku wykonywane mechanicznie w tym schodkowanie - z transportem do 10 km</t>
  </si>
  <si>
    <t>Roboty ziemne wykopowe (wraz z rowami) wykonywane mechanicznie i częściowo ręcznie w podtorzu wraz z usunięciem i utylizacją istniejącej geowłókniny (jeżeli występuje) oraz z plantowaniem i z transportem i utylizacją urobku wykonywane mechanicznie w tym schodkowanie - z transportem do 15 km</t>
  </si>
  <si>
    <t>Utylizacja urobku</t>
  </si>
  <si>
    <r>
      <t xml:space="preserve">Wybranie podyspki tłuczniowej z torów i rozjazdów mechanicznie z odwozem z oczyszczeniem w miejscu składowania i oceną przydatności tłucznia do ponownego wbudowania,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ocena przydatności
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>: transport materiału na stacje Chybie wraz z hałdowaniem</t>
    </r>
  </si>
  <si>
    <r>
      <t xml:space="preserve">Wybranie podyspki tłuczniowej z torów i rozjazdów mechanicznie z odwozem z oczyszczeniem w miejscu składowania i oceną przydatności tłucznia do ponownego wbudowania                              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ocena przydatności
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 xml:space="preserve">: transport materiału na stacje Chybie wraz z hałdowaniem                                                                                    </t>
    </r>
  </si>
  <si>
    <r>
      <t xml:space="preserve">Wybranie podyspki tłuczniowej z torów i rozjazdów mechanicznie z odwozem z oczyszczeniem w miejscu składowania i oceną przydatności tłucznia do ponownego wbudowania. 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ocena przydatności
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>: transport materiału na stacje Chybie wraz z hałdowaniem</t>
    </r>
  </si>
  <si>
    <r>
      <t xml:space="preserve">Roboty ziemne nasypowe (wraz z rowami), z warstwowym ułożeniem, wyrównaniem i zagęszczeniem wykonywane mechanicznie - z materiału dostarczonego przez GW
</t>
    </r>
    <r>
      <rPr>
        <b/>
        <u/>
        <sz val="10"/>
        <rFont val="Arial"/>
        <family val="2"/>
        <charset val="238"/>
      </rPr>
      <t>Po stronie GW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 xml:space="preserve">materiał                                                                                        </t>
    </r>
  </si>
  <si>
    <r>
      <t xml:space="preserve">Roboty ziemne nasypowe (wraz z rowami) z materiału do załadunku oraz transportu do 10 km przez PW,z warstwowym ułożeniem, wyrównaniem i zagęszczeniem wykonywane mechanicznie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materiał </t>
    </r>
  </si>
  <si>
    <r>
      <t xml:space="preserve">Roboty ziemne nasypowe (wraz z rowami) z materiału do załadunku oraz transportu do 20 km przez PW,z warstwowym ułożeniem, wyrównaniem i zagęszczeniem wykonywane mechanicznie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>: materiał</t>
    </r>
  </si>
  <si>
    <r>
      <t xml:space="preserve">Mechaniczne wykonanie warstwy ochronnej na gotowym podtorzu wraz z zakupem i transportem materiału.
</t>
    </r>
    <r>
      <rPr>
        <b/>
        <u/>
        <sz val="10"/>
        <rFont val="Arial"/>
        <family val="2"/>
        <charset val="238"/>
      </rPr>
      <t>Po stronie GW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>materiał, dostawa w wagonach samowyładowczych, załadunek na wagony samowyładowcze</t>
    </r>
    <r>
      <rPr>
        <b/>
        <sz val="10"/>
        <rFont val="Arial"/>
        <family val="2"/>
        <charset val="238"/>
      </rPr>
      <t xml:space="preserve">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</t>
    </r>
    <r>
      <rPr>
        <b/>
        <sz val="10"/>
        <rFont val="Arial"/>
        <family val="2"/>
        <charset val="238"/>
      </rPr>
      <t>:</t>
    </r>
    <r>
      <rPr>
        <sz val="10"/>
        <rFont val="Arial"/>
        <family val="2"/>
        <charset val="238"/>
      </rPr>
      <t xml:space="preserve"> pozostały sprzęt, obsługa wagonów samowyładowczych</t>
    </r>
  </si>
  <si>
    <r>
      <t xml:space="preserve">Mechaniczne wykonanie sub-warstwy z tłucznia o grubości 2/3 docelowej grubości podsypki pod nowo projektowane tory - materiał nowy stabilizowany mechanicznie.
</t>
    </r>
    <r>
      <rPr>
        <b/>
        <u/>
        <sz val="10"/>
        <rFont val="Arial"/>
        <family val="2"/>
        <charset val="238"/>
      </rPr>
      <t>Po stronie GW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>materiał, dostawa w wagonach samowyładowczych, załadunek na wagony samowyładowcze</t>
    </r>
    <r>
      <rPr>
        <b/>
        <sz val="10"/>
        <rFont val="Arial"/>
        <family val="2"/>
        <charset val="238"/>
      </rPr>
      <t xml:space="preserve">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>pozostały sprzęt, obsługa wagonów samowyładowczych</t>
    </r>
  </si>
  <si>
    <t>Roboty ziemne wykopowe (wraz z rowami) wykonywane mechanicznie i częściowo ręcznie w podtorzu wraz z usunięciem i utylizacją istniejącej geowłókniny (jeżeli występuje) oraz z plantowaniem i z transportem i utylizacją urobku wykonywane mechanicznie w tym schodkowanie z transportem do 1 km</t>
  </si>
  <si>
    <r>
      <t xml:space="preserve">Roboty ziemne nasypowe (wraz z rowami), z warstwowym ułożeniem, wyrównaniem i zagęszczeniem wykonywane mechanicznie - z materiału dostarczonego przez GW
</t>
    </r>
    <r>
      <rPr>
        <b/>
        <u/>
        <sz val="10"/>
        <rFont val="Arial"/>
        <family val="2"/>
        <charset val="238"/>
      </rPr>
      <t>Po stronie GW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>materiał</t>
    </r>
  </si>
  <si>
    <r>
      <t xml:space="preserve">Roboty ziemne nasypowe (wraz z rowami) z materiału do załadunku oraz transportu do 20 km przez PW,z warstwowym ułożeniem, wyrównaniem i zagęszczeniem wykonywane mechanicznie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materiał </t>
    </r>
  </si>
  <si>
    <r>
      <t xml:space="preserve">Roboty ziemne nasypowe (wraz z rowami) z materiału do załadunku oraz transportu do 5 km przez PW,z warstwowym ułożeniem, wyrównaniem i zagęszczeniem wykonywane mechanicznie
</t>
    </r>
    <r>
      <rPr>
        <b/>
        <u/>
        <sz val="10"/>
        <rFont val="Arial"/>
        <family val="2"/>
        <charset val="238"/>
      </rPr>
      <t>Po stronie GW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 xml:space="preserve">materiał                                                                                        </t>
    </r>
  </si>
  <si>
    <r>
      <t xml:space="preserve">Roboty ziemne nasypowe (wraz z rowami) z materiału do załadunku oraz transportu do 1 km przez PW,z warstwowym ułożeniem, wyrównaniem i zagęszczeniem wykonywane mechanicznie
</t>
    </r>
    <r>
      <rPr>
        <b/>
        <u/>
        <sz val="10"/>
        <rFont val="Arial"/>
        <family val="2"/>
        <charset val="238"/>
      </rPr>
      <t>Po stronie GW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 xml:space="preserve">materiał                                                                                        </t>
    </r>
  </si>
  <si>
    <t>Roboty ziemne nasypowe z gruntów rodzimych z wyrównaniem i zagęszczeniem wykonane mechanicznie z materiału do załadunku oraz z transportu do 10 km</t>
  </si>
  <si>
    <r>
      <t xml:space="preserve">Ułożenie na koronie torowiska geowłókniny separacyjno-filtracyjnej na szerokości 5,5m
</t>
    </r>
    <r>
      <rPr>
        <b/>
        <u/>
        <sz val="10"/>
        <rFont val="Arial"/>
        <family val="2"/>
        <charset val="238"/>
      </rPr>
      <t>Po stronie GW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 xml:space="preserve">materiał
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 xml:space="preserve">: materiał do pobrania ze stacji Chybie </t>
    </r>
    <r>
      <rPr>
        <b/>
        <sz val="10"/>
        <rFont val="Arial"/>
        <family val="2"/>
        <charset val="238"/>
      </rPr>
      <t xml:space="preserve">  </t>
    </r>
  </si>
  <si>
    <r>
      <t xml:space="preserve">Mechaniczne wykonanie warstwy ochronnej gr. 30cm na gotowym podtorzu wraz z załadunkiem na samochody samowyładowcze PW z transportem do 5 km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>: materiał</t>
    </r>
  </si>
  <si>
    <r>
      <t xml:space="preserve">Mechaniczne wykonanie warstwy ochronnej gr. 30cm na gotowym podtorzu wraz z załadunkiem na samochody samowyładowcze PW z transportem do 15 km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>: materiał</t>
    </r>
  </si>
  <si>
    <r>
      <t xml:space="preserve">Mechaniczne wykonanie warstwy ochronnej gr. 30cm na gotowym podtorzu wraz z załadunkiem na samochody samowyładowcze PW z transportem do 25 km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>: materiał</t>
    </r>
  </si>
  <si>
    <r>
      <t xml:space="preserve">Mechaniczne wykonanie sub-warstwy z tłucznia o grubości 2/3 docelowej grubości podsypki pod nowo projektowane tory - materiał nowy stabilizowany mechanicznie z transportem do 5 km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>: materiał</t>
    </r>
  </si>
  <si>
    <r>
      <t xml:space="preserve">Mechaniczne wykonanie sub-warstwy z tłucznia o grubości 2/3 docelowej grubości podsypki pod nowo projektowane tory - materiał nowy stabilizowany mechanicznie z transportem do 15 km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>: materiał</t>
    </r>
  </si>
  <si>
    <r>
      <t xml:space="preserve">Mechaniczne wykonanie sub-warstwy z tłucznia o grubości 2/3 docelowej grubości podsypki pod nowo projektowane tory - materiał nowy stabilizowany mechanicznie z transportem do 25 km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>: materiał</t>
    </r>
  </si>
  <si>
    <r>
      <t xml:space="preserve">Ułożenie szczelnej geomembrany.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materiał 
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>: sprzęt do ułożenia i zgrzania materiału zgodnie z zaleceniami producenta, materiał do pobrania na stacji Chybie</t>
    </r>
  </si>
  <si>
    <r>
      <t xml:space="preserve">Humusowanie skarp
</t>
    </r>
    <r>
      <rPr>
        <b/>
        <u/>
        <sz val="10"/>
        <rFont val="Arial"/>
        <family val="2"/>
        <charset val="238"/>
      </rPr>
      <t xml:space="preserve">Po stronie GW: </t>
    </r>
    <r>
      <rPr>
        <sz val="10"/>
        <rFont val="Arial"/>
        <family val="2"/>
        <charset val="238"/>
      </rPr>
      <t>Materiał pozyskany z odhumusowania</t>
    </r>
  </si>
  <si>
    <r>
      <t xml:space="preserve">Ułożenie na koronie torowiska geowłókniny separacyjno-filtracyjnej na szerokości 5,5m
</t>
    </r>
    <r>
      <rPr>
        <b/>
        <u/>
        <sz val="10"/>
        <rFont val="Arial"/>
        <family val="2"/>
        <charset val="238"/>
      </rPr>
      <t>Po stronie GW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 xml:space="preserve">materiał
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 xml:space="preserve">: materiał do pobrania ze stacji Chybie  </t>
    </r>
  </si>
  <si>
    <r>
      <t xml:space="preserve">Mechaniczne wykonanie warstwy ochronnej gr. 30cm na gotowym podtorzu wraz z załadunkiem na samochody samowyładowcze PW z transportem do 1 km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>: materiał</t>
    </r>
  </si>
  <si>
    <r>
      <t xml:space="preserve">Mechaniczne wykonanie sub-warstwy z tłucznia o grubości 2/3 docelowej grubości podsypki pod nowo projektowane tory - materiał nowy stabilizowany mechanicznie.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materiał, dostawa w wagonach samowyładowczych, załadunek na wagony samowyładowcze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>: pozostały sprzęt, obsługa wagonów samowyładowczych</t>
    </r>
  </si>
  <si>
    <r>
      <t xml:space="preserve">Mechaniczne wykonanie sub-warstwy z tłucznia o grubości 2/3 docelowej grubości podsypki pod nowo projektowane tory - materiał nowy stabilizowany mechanicznie z transportem do 1 km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>: materiał</t>
    </r>
  </si>
  <si>
    <r>
      <t xml:space="preserve">Humusowanie skarp
</t>
    </r>
    <r>
      <rPr>
        <b/>
        <u/>
        <sz val="10"/>
        <rFont val="Arial"/>
        <family val="2"/>
        <charset val="238"/>
      </rPr>
      <t>Po stronie GW:</t>
    </r>
    <r>
      <rPr>
        <sz val="10"/>
        <rFont val="Arial"/>
        <family val="2"/>
        <charset val="238"/>
      </rPr>
      <t xml:space="preserve"> Materiał pozyskany z odhumusowania</t>
    </r>
  </si>
  <si>
    <r>
      <t xml:space="preserve">Wykonanie rowów umocnionych korytkami betowowymi                         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korytka betonowe, ażury, obrzeża betonowe, </t>
    </r>
    <r>
      <rPr>
        <sz val="10"/>
        <color rgb="FFFF0000"/>
        <rFont val="Arial"/>
        <family val="2"/>
        <charset val="238"/>
      </rPr>
      <t xml:space="preserve">      </t>
    </r>
    <r>
      <rPr>
        <sz val="10"/>
        <rFont val="Arial"/>
        <family val="2"/>
        <charset val="238"/>
      </rPr>
      <t xml:space="preserve">                                                                           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>: pozostały materiał, pobranie materiału ze stacji Chybie</t>
    </r>
  </si>
  <si>
    <r>
      <t xml:space="preserve">Wykonanie rowów umocnionych korytkami betonowymi z uszczelnieniem geomembraną o szerokości 2 m.
</t>
    </r>
    <r>
      <rPr>
        <b/>
        <u/>
        <sz val="10"/>
        <rFont val="Arial"/>
        <family val="2"/>
        <charset val="238"/>
      </rPr>
      <t>Po stronie GW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 xml:space="preserve">korytka betonowe, ażury, obrzeża betonowe geomembrana                                                                                   
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>: pozostały materiał, zgrzanie materiału zgodnie z  zaleceniami producenta, pobranie materiału ze stacji Chybie</t>
    </r>
  </si>
  <si>
    <r>
      <t xml:space="preserve">Wykonanie odwodnienia wgłębnego z kruszywa łamanego
</t>
    </r>
    <r>
      <rPr>
        <b/>
        <u/>
        <sz val="10"/>
        <rFont val="Arial"/>
        <family val="2"/>
        <charset val="238"/>
      </rPr>
      <t>Po stronie GW:</t>
    </r>
    <r>
      <rPr>
        <sz val="10"/>
        <rFont val="Arial"/>
        <family val="2"/>
        <charset val="238"/>
      </rPr>
      <t xml:space="preserve"> Kruszywo do zasypki, geowłóknina
</t>
    </r>
    <r>
      <rPr>
        <b/>
        <u/>
        <sz val="10"/>
        <rFont val="Arial"/>
        <family val="2"/>
        <charset val="238"/>
      </rPr>
      <t xml:space="preserve">Po stronie PW: </t>
    </r>
    <r>
      <rPr>
        <sz val="10"/>
        <rFont val="Arial"/>
        <family val="2"/>
        <charset val="238"/>
      </rPr>
      <t>pobranie materiału ze stacji Chybie</t>
    </r>
  </si>
  <si>
    <r>
      <t xml:space="preserve">Wykonanie odwodnienia wgłębnego o średnicy rury fi150                    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Kruszywo do zasypki, drenokolektor, geowłóknina </t>
    </r>
    <r>
      <rPr>
        <b/>
        <u/>
        <sz val="10"/>
        <rFont val="Arial"/>
        <family val="2"/>
        <charset val="238"/>
      </rPr>
      <t xml:space="preserve">                                                                                   
Po stronie PW</t>
    </r>
    <r>
      <rPr>
        <sz val="10"/>
        <rFont val="Arial"/>
        <family val="2"/>
        <charset val="238"/>
      </rPr>
      <t>: pozostały materiał, pobranie materiału ze stacji Chybie</t>
    </r>
  </si>
  <si>
    <r>
      <t xml:space="preserve">Uszczelnienie odwodnienia wgłębnego geomembrana o szerokości 3m                                                                                       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geomembrana
</t>
    </r>
    <r>
      <rPr>
        <b/>
        <u/>
        <sz val="10"/>
        <rFont val="Arial"/>
        <family val="2"/>
        <charset val="238"/>
      </rPr>
      <t xml:space="preserve">Po stronie PW: </t>
    </r>
    <r>
      <rPr>
        <sz val="10"/>
        <rFont val="Arial"/>
        <family val="2"/>
        <charset val="238"/>
      </rPr>
      <t>zgrzanie materiału zgodnie z zaleceniami producenta, pobranie materiału ze stacji Chybie</t>
    </r>
    <r>
      <rPr>
        <b/>
        <u/>
        <sz val="10"/>
        <rFont val="Arial"/>
        <family val="2"/>
        <charset val="238"/>
      </rPr>
      <t xml:space="preserve">         </t>
    </r>
    <r>
      <rPr>
        <sz val="10"/>
        <rFont val="Arial"/>
        <family val="2"/>
        <charset val="238"/>
      </rPr>
      <t xml:space="preserve">                                                           </t>
    </r>
  </si>
  <si>
    <r>
      <t xml:space="preserve">Wbudowanie studni z tworzywa sztucznego o średnicy fi425        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trzon studni, wkładki in situ, płyta pokrywowa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>: pozostały materiał, pobranie materiału ze stacji Chybie</t>
    </r>
  </si>
  <si>
    <r>
      <t xml:space="preserve">Wbudowanie studni PEHD o średnicy fi800                                      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studnia, wkładki in situ, pokrywa, właz 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>: pozostały materiał, pobranie materiału ze stacji Chybie</t>
    </r>
  </si>
  <si>
    <r>
      <t xml:space="preserve">Wykonanie wlotu umocnionego                                                             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wlot kolektora 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>: pozostały materiał, pobranie materiału ze stacji Chybie</t>
    </r>
  </si>
  <si>
    <r>
      <t xml:space="preserve">Umocnienie skarp rowów geosiatka komórkową                           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geosiatka komórkowa   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>: szpilki typu "J" do zabudowy geosiatki, pobranie materiału ze stacji Chybie</t>
    </r>
  </si>
  <si>
    <r>
      <t xml:space="preserve">Wykonanie odwodnienia wgłębnego z kruszywa łamanego
</t>
    </r>
    <r>
      <rPr>
        <b/>
        <u/>
        <sz val="10"/>
        <rFont val="Arial"/>
        <family val="2"/>
        <charset val="238"/>
      </rPr>
      <t>Po stronie GW:</t>
    </r>
    <r>
      <rPr>
        <sz val="10"/>
        <rFont val="Arial"/>
        <family val="2"/>
        <charset val="238"/>
      </rPr>
      <t xml:space="preserve"> Kruszywo do zasypki, geowłóknina 
</t>
    </r>
    <r>
      <rPr>
        <b/>
        <u/>
        <sz val="10"/>
        <rFont val="Arial"/>
        <family val="2"/>
        <charset val="238"/>
      </rPr>
      <t>Po stronie PW:</t>
    </r>
    <r>
      <rPr>
        <sz val="10"/>
        <rFont val="Arial"/>
        <family val="2"/>
        <charset val="238"/>
      </rPr>
      <t xml:space="preserve"> pozostały materiał, pobranie materiału ze stacji Chybie   </t>
    </r>
  </si>
  <si>
    <r>
      <t xml:space="preserve">Uszczelnienie odwodnienia wgłębnego geomembraną o szerokości 3m
</t>
    </r>
    <r>
      <rPr>
        <b/>
        <u/>
        <sz val="10"/>
        <rFont val="Arial"/>
        <family val="2"/>
        <charset val="238"/>
      </rPr>
      <t>Po stornie GW:</t>
    </r>
    <r>
      <rPr>
        <sz val="10"/>
        <rFont val="Arial"/>
        <family val="2"/>
        <charset val="238"/>
      </rPr>
      <t xml:space="preserve"> geomembrana      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PW:</t>
    </r>
    <r>
      <rPr>
        <sz val="10"/>
        <rFont val="Arial"/>
        <family val="2"/>
        <charset val="238"/>
      </rPr>
      <t xml:space="preserve"> ułożenie, szczelne zgrzanie materiału zgodnie z zaleceniami producenta, pobranie materiału ze stacji Chybie</t>
    </r>
  </si>
  <si>
    <r>
      <t xml:space="preserve">Wbudowanie studni z tworzywa sztucznego o średnicy fi425
</t>
    </r>
    <r>
      <rPr>
        <b/>
        <u/>
        <sz val="10"/>
        <rFont val="Arial"/>
        <family val="2"/>
        <charset val="238"/>
      </rPr>
      <t>Po stornie GW:</t>
    </r>
    <r>
      <rPr>
        <sz val="10"/>
        <rFont val="Arial"/>
        <family val="2"/>
        <charset val="238"/>
      </rPr>
      <t xml:space="preserve"> trzon studni, wkładki in situ, płyta pokrywowa 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PW:</t>
    </r>
    <r>
      <rPr>
        <sz val="10"/>
        <rFont val="Arial"/>
        <family val="2"/>
        <charset val="238"/>
      </rPr>
      <t xml:space="preserve"> pozostały materiał, pobranie materiału ze stacji Chybie</t>
    </r>
  </si>
  <si>
    <r>
      <t xml:space="preserve">Wbudowanie studni PEHD o średnicy fi800
</t>
    </r>
    <r>
      <rPr>
        <b/>
        <u/>
        <sz val="10"/>
        <rFont val="Arial"/>
        <family val="2"/>
        <charset val="238"/>
      </rPr>
      <t>Po stronie GW:</t>
    </r>
    <r>
      <rPr>
        <sz val="10"/>
        <rFont val="Arial"/>
        <family val="2"/>
        <charset val="238"/>
      </rPr>
      <t xml:space="preserve"> studnia, wkładki in situ, pokrywa, właz 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PW:</t>
    </r>
    <r>
      <rPr>
        <sz val="10"/>
        <rFont val="Arial"/>
        <family val="2"/>
        <charset val="238"/>
      </rPr>
      <t xml:space="preserve"> pozostały materiał, pobranie materiału ze stacji Chybie</t>
    </r>
  </si>
  <si>
    <r>
      <t xml:space="preserve">Wbudowanie studni betonowej o średnicy fi1000
</t>
    </r>
    <r>
      <rPr>
        <b/>
        <u/>
        <sz val="10"/>
        <rFont val="Arial"/>
        <family val="2"/>
        <charset val="238"/>
      </rPr>
      <t>Po stronie GW:</t>
    </r>
    <r>
      <rPr>
        <sz val="10"/>
        <rFont val="Arial"/>
        <family val="2"/>
        <charset val="238"/>
      </rPr>
      <t xml:space="preserve"> dennica, krąg, właz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PW:</t>
    </r>
    <r>
      <rPr>
        <sz val="10"/>
        <rFont val="Arial"/>
        <family val="2"/>
        <charset val="238"/>
      </rPr>
      <t xml:space="preserve"> pozostały materiał, pobranie materiału ze stacji Chybie</t>
    </r>
  </si>
  <si>
    <r>
      <t xml:space="preserve">Wbudowanie studni betonowej o średnicy fi1500
</t>
    </r>
    <r>
      <rPr>
        <b/>
        <u/>
        <sz val="10"/>
        <rFont val="Arial"/>
        <family val="2"/>
        <charset val="238"/>
      </rPr>
      <t>Po stronie GW:</t>
    </r>
    <r>
      <rPr>
        <sz val="10"/>
        <rFont val="Arial"/>
        <family val="2"/>
        <charset val="238"/>
      </rPr>
      <t xml:space="preserve"> studnia, właz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PW:</t>
    </r>
    <r>
      <rPr>
        <sz val="10"/>
        <rFont val="Arial"/>
        <family val="2"/>
        <charset val="238"/>
      </rPr>
      <t xml:space="preserve"> pozostały materiał, pobranie materiału ze stacji Chybie</t>
    </r>
  </si>
  <si>
    <r>
      <t xml:space="preserve">Umocnienie skarp rowów geosiatka komórkową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geosiatka komórkowa 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>: szpilki typu "J" do zabudowy geosiatki, pobranie materiału ze stacji Chybie</t>
    </r>
  </si>
  <si>
    <r>
      <t xml:space="preserve">Umocnienie skarp rowów płytami ażurowymi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płyty ażurowe
</t>
    </r>
    <r>
      <rPr>
        <b/>
        <u/>
        <sz val="10"/>
        <rFont val="Arial"/>
        <family val="2"/>
        <charset val="238"/>
      </rPr>
      <t>Po stronie PW:</t>
    </r>
    <r>
      <rPr>
        <sz val="10"/>
        <rFont val="Arial"/>
        <family val="2"/>
        <charset val="238"/>
      </rPr>
      <t xml:space="preserve"> pozostały materiał, pobranie materiału ze stacji Chybie</t>
    </r>
  </si>
  <si>
    <t>Uszczegółowienie zapytania</t>
  </si>
  <si>
    <t>PW z chwilą przejęcia placu budowy, bierze pełną odpowiedzialność za przejęty teren wraz z zabiezpieczeniem miejsca prowadzenia swoich prac</t>
  </si>
  <si>
    <t>PW przejętego terenu będzie również odpowiedzialny za utrzymanie czystość na drogach powiatowych, gminnych, lokalnych, po których będzie się poruszał.</t>
  </si>
  <si>
    <t>Oferta uwzględnia nadzór uprawnionego kierownika robót wraz z potwierdzeniem postępu prac w dzienniku budowy</t>
  </si>
  <si>
    <t>Podczas prac związanych z wykonywaniem robót z kruszyw GW, PW zostaną przekazane hałdy materiału potwierdzone operatem geodezyjnym a wobec nowych metriałów listem przewozowym i na tej podstawie rozliczana będzie rożnica pomiędzy materiałem pobranym a wbuowanym. Dopuszczalny ubytek to 1%.</t>
  </si>
  <si>
    <t>GW do ostatecznego zagęszczenia wymaga użycia walców gumowych</t>
  </si>
  <si>
    <t>Do wykonywania poszczególnych warstw nasypów, warstwy ochronnej subwarstwy należy stosować równiarki lub spycharki w celu uzyskania powierzchnie o równej płaszczyźnie. GW nie dopuszcza używania koparek do układania warstwy ochronnej i subwarstwy.</t>
  </si>
  <si>
    <r>
      <t xml:space="preserve">Ułożenie na koronie torowiska geowłókniny separacyjno-filtracyjnej na szerokości 5,5m. 
</t>
    </r>
    <r>
      <rPr>
        <b/>
        <u/>
        <sz val="10"/>
        <rFont val="Arial"/>
        <family val="2"/>
        <charset val="238"/>
      </rPr>
      <t>Po stronie GW:</t>
    </r>
    <r>
      <rPr>
        <sz val="10"/>
        <rFont val="Arial"/>
        <family val="2"/>
        <charset val="238"/>
      </rPr>
      <t xml:space="preserve"> materiał
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 xml:space="preserve">: materiał do pobrania ze stacji Chybie    </t>
    </r>
  </si>
  <si>
    <r>
      <t>Mechaniczne wykonanie sub-warstwy z tłucznia o grubości 2/3 docelowej grubości podsypki pod nowo projektowane tory - materiał nowy stabilizowany mechanicznie.</t>
    </r>
    <r>
      <rPr>
        <b/>
        <sz val="10"/>
        <rFont val="Arial"/>
        <family val="2"/>
        <charset val="238"/>
      </rPr>
      <t xml:space="preserve">
</t>
    </r>
    <r>
      <rPr>
        <b/>
        <u/>
        <sz val="10"/>
        <rFont val="Arial"/>
        <family val="2"/>
        <charset val="238"/>
      </rPr>
      <t>Po stronie GW:</t>
    </r>
    <r>
      <rPr>
        <sz val="10"/>
        <rFont val="Arial"/>
        <family val="2"/>
        <charset val="238"/>
      </rPr>
      <t xml:space="preserve"> materiał, dostawa w wagonach samowyładowczych, załadunek na wagony samowyładowcze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PW:</t>
    </r>
    <r>
      <rPr>
        <sz val="10"/>
        <rFont val="Arial"/>
        <family val="2"/>
        <charset val="238"/>
      </rPr>
      <t xml:space="preserve"> pozostały sprzęt, materiał do pobrania ze stacji Chybie    </t>
    </r>
  </si>
  <si>
    <r>
      <t xml:space="preserve">Ułożenie szczelnej geomembrany.
</t>
    </r>
    <r>
      <rPr>
        <b/>
        <u/>
        <sz val="10"/>
        <rFont val="Arial"/>
        <family val="2"/>
        <charset val="238"/>
      </rPr>
      <t>Po stronie GW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>materiał</t>
    </r>
    <r>
      <rPr>
        <b/>
        <sz val="10"/>
        <rFont val="Arial"/>
        <family val="2"/>
        <charset val="238"/>
      </rPr>
      <t xml:space="preserve">
</t>
    </r>
    <r>
      <rPr>
        <b/>
        <u/>
        <sz val="10"/>
        <rFont val="Arial"/>
        <family val="2"/>
        <charset val="238"/>
      </rPr>
      <t>Po stronie PW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>sprzęt do ułożenia i zgrzania materiału zgodnie z zaleceniami producenta, materiał do pobrania na stacji Chybie</t>
    </r>
  </si>
  <si>
    <r>
      <t xml:space="preserve">Humusowanie skarp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>: Materiał pozyskany z odhumusowania</t>
    </r>
  </si>
  <si>
    <r>
      <t xml:space="preserve">Wykonanie rowów ziemnych uszczelnionych geomembraną o szerokości 3 m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geomembrana 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>: pozostały materiał, zgrzanie materiału zgodnie z zaleceniami producenta</t>
    </r>
  </si>
  <si>
    <r>
      <t xml:space="preserve">Wykonanie rowów umocnionych korytkami betonowymi z uszczelnieniem geomembraną o szerokości 2 m                                        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korytka betonowe, geomembrana 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 xml:space="preserve">: pozostały materiał, pobranie materiału ze stacji Chybie   </t>
    </r>
  </si>
  <si>
    <r>
      <t xml:space="preserve">Wykonanie odwodnienia wgłębnego o średnicy rury fi150
</t>
    </r>
    <r>
      <rPr>
        <b/>
        <u/>
        <sz val="10"/>
        <rFont val="Arial"/>
        <family val="2"/>
        <charset val="238"/>
      </rPr>
      <t>Po stronie GW:</t>
    </r>
    <r>
      <rPr>
        <sz val="10"/>
        <rFont val="Arial"/>
        <family val="2"/>
        <charset val="238"/>
      </rPr>
      <t xml:space="preserve"> Kruszywo do zasypk, drenokolektor, geowłóknina                                                                                    
</t>
    </r>
    <r>
      <rPr>
        <b/>
        <u/>
        <sz val="10"/>
        <rFont val="Arial"/>
        <family val="2"/>
        <charset val="238"/>
      </rPr>
      <t>Po stronie PW:</t>
    </r>
    <r>
      <rPr>
        <sz val="10"/>
        <rFont val="Arial"/>
        <family val="2"/>
        <charset val="238"/>
      </rPr>
      <t xml:space="preserve"> pozostały materiał, pobranie materiału ze stacji Chybie   </t>
    </r>
  </si>
  <si>
    <r>
      <t xml:space="preserve">Wykonanie odwodnienia wgłębnego o średnicy rury fi150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Kruszywo do zasypki, drenokolektor, geowłóknina                                                                                    
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>: pozostały materiał, pobranie materiału ze stacji Chybie</t>
    </r>
  </si>
  <si>
    <r>
      <t xml:space="preserve">Wykonanie odwodnienia wgłębnego o średnicy rury fi200
</t>
    </r>
    <r>
      <rPr>
        <b/>
        <u/>
        <sz val="10"/>
        <rFont val="Arial"/>
        <family val="2"/>
        <charset val="238"/>
      </rPr>
      <t>Po stronie GW:</t>
    </r>
    <r>
      <rPr>
        <sz val="10"/>
        <rFont val="Arial"/>
        <family val="2"/>
        <charset val="238"/>
      </rPr>
      <t xml:space="preserve"> Kruszywo do zasypki, drenokolektor, geowłóknina                                                                                     
</t>
    </r>
    <r>
      <rPr>
        <b/>
        <u/>
        <sz val="10"/>
        <rFont val="Arial"/>
        <family val="2"/>
        <charset val="238"/>
      </rPr>
      <t>Po stronie PW:</t>
    </r>
    <r>
      <rPr>
        <sz val="10"/>
        <rFont val="Arial"/>
        <family val="2"/>
        <charset val="238"/>
      </rPr>
      <t xml:space="preserve"> pozostały materiał, pobranie materiału ze stacji Chybie</t>
    </r>
  </si>
  <si>
    <r>
      <t xml:space="preserve">Wykonanie odwodnienia wgłębnego o średnicy rury fi250
</t>
    </r>
    <r>
      <rPr>
        <b/>
        <u/>
        <sz val="10"/>
        <rFont val="Arial"/>
        <family val="2"/>
        <charset val="238"/>
      </rPr>
      <t>Po stronie GW:</t>
    </r>
    <r>
      <rPr>
        <sz val="10"/>
        <rFont val="Arial"/>
        <family val="2"/>
        <charset val="238"/>
      </rPr>
      <t xml:space="preserve"> Kruszywo do zasypki, drenokolektor, geowłóknina                                                                                    
</t>
    </r>
    <r>
      <rPr>
        <b/>
        <u/>
        <sz val="10"/>
        <rFont val="Arial"/>
        <family val="2"/>
        <charset val="238"/>
      </rPr>
      <t>Po stronie PW:</t>
    </r>
    <r>
      <rPr>
        <sz val="10"/>
        <rFont val="Arial"/>
        <family val="2"/>
        <charset val="238"/>
      </rPr>
      <t xml:space="preserve"> pozostały materiał, pobranie materiału ze stacji Chybie</t>
    </r>
  </si>
  <si>
    <r>
      <t xml:space="preserve">Wykonanie odwodnienia wgłębnego o średnicy rury fi350
</t>
    </r>
    <r>
      <rPr>
        <b/>
        <u/>
        <sz val="10"/>
        <rFont val="Arial"/>
        <family val="2"/>
        <charset val="238"/>
      </rPr>
      <t xml:space="preserve">Po stronie GW: </t>
    </r>
    <r>
      <rPr>
        <sz val="10"/>
        <rFont val="Arial"/>
        <family val="2"/>
        <charset val="238"/>
      </rPr>
      <t xml:space="preserve">Kruszywo do zasypki, drenokolektor, geowłóknina                                                                                   
</t>
    </r>
    <r>
      <rPr>
        <b/>
        <u/>
        <sz val="10"/>
        <rFont val="Arial"/>
        <family val="2"/>
        <charset val="238"/>
      </rPr>
      <t>Po stronie PW:</t>
    </r>
    <r>
      <rPr>
        <sz val="10"/>
        <rFont val="Arial"/>
        <family val="2"/>
        <charset val="238"/>
      </rPr>
      <t xml:space="preserve"> pozostały materiał, pobranie materiału ze stacji Chybie</t>
    </r>
  </si>
  <si>
    <r>
      <t xml:space="preserve">Wykonanie odwodnienia wgłębnego o średnicy rury fi300
</t>
    </r>
    <r>
      <rPr>
        <b/>
        <u/>
        <sz val="10"/>
        <rFont val="Arial"/>
        <family val="2"/>
        <charset val="238"/>
      </rPr>
      <t>Po stronie GW:</t>
    </r>
    <r>
      <rPr>
        <sz val="10"/>
        <rFont val="Arial"/>
        <family val="2"/>
        <charset val="238"/>
      </rPr>
      <t xml:space="preserve"> Kruszywo do zasypki, drenokolektor, geowłóknina                                                                                    
</t>
    </r>
    <r>
      <rPr>
        <b/>
        <u/>
        <sz val="10"/>
        <rFont val="Arial"/>
        <family val="2"/>
        <charset val="238"/>
      </rPr>
      <t>Po stronie PW:</t>
    </r>
    <r>
      <rPr>
        <sz val="10"/>
        <rFont val="Arial"/>
        <family val="2"/>
        <charset val="238"/>
      </rPr>
      <t xml:space="preserve"> pozostały materiał, pobranie materiału ze stacji Chybie</t>
    </r>
  </si>
  <si>
    <r>
      <t xml:space="preserve">Wbudowanie studni z tworzywa sztucznego o średnicy fi425
</t>
    </r>
    <r>
      <rPr>
        <b/>
        <u/>
        <sz val="10"/>
        <rFont val="Arial"/>
        <family val="2"/>
        <charset val="238"/>
      </rPr>
      <t>Po stornie GW</t>
    </r>
    <r>
      <rPr>
        <sz val="10"/>
        <rFont val="Arial"/>
        <family val="2"/>
        <charset val="238"/>
      </rPr>
      <t xml:space="preserve">: trzon studni, wkładki in situ, płyta pokrywowa 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PW:</t>
    </r>
    <r>
      <rPr>
        <sz val="10"/>
        <rFont val="Arial"/>
        <family val="2"/>
        <charset val="238"/>
      </rPr>
      <t xml:space="preserve"> pozostały materiał, pobranie materiału ze stacji Chybie   </t>
    </r>
  </si>
  <si>
    <r>
      <t xml:space="preserve">Wykonanie wlotu umocnionego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wlot kolektora  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PW:</t>
    </r>
    <r>
      <rPr>
        <sz val="10"/>
        <rFont val="Arial"/>
        <family val="2"/>
        <charset val="238"/>
      </rPr>
      <t xml:space="preserve"> pozostały materiał, pobranie materiału ze stacji Chybie   </t>
    </r>
  </si>
  <si>
    <r>
      <t xml:space="preserve">Umocnienie skarp rowów geosiatka komórkową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geosiatka komórkowa
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 xml:space="preserve">: szpilki typu "J" do zabudowy geosiatki, pobranie materiału ze stacji Chybie   </t>
    </r>
  </si>
  <si>
    <r>
      <t xml:space="preserve">Umocnienie skarp rowów płytami ażurowymi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płyty ażurowe
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 xml:space="preserve">: pozostały materiał, pobranie materiału ze stacji Chybie   </t>
    </r>
  </si>
  <si>
    <r>
      <t xml:space="preserve">Umocnienie wylotów kolektorów do odbiorników
</t>
    </r>
    <r>
      <rPr>
        <b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 xml:space="preserve">: cały niezbędny materiał i sprzęt do umocnienia wylotów, pobranie materiału ze stacji Chybie   </t>
    </r>
  </si>
  <si>
    <r>
      <t xml:space="preserve">Mechaniczne wykonanie warstwy ochronnej na gotowym podtorzu wraz z zakupem i transportem materiału.
</t>
    </r>
    <r>
      <rPr>
        <b/>
        <u/>
        <sz val="10"/>
        <rFont val="Arial"/>
        <family val="2"/>
        <charset val="238"/>
      </rPr>
      <t>Po stronie GW:</t>
    </r>
    <r>
      <rPr>
        <sz val="10"/>
        <rFont val="Arial"/>
        <family val="2"/>
        <charset val="238"/>
      </rPr>
      <t xml:space="preserve"> materiał, dostawa w wagonach samowyładowczych, załadunek na wagony samowyładowcze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PW:</t>
    </r>
    <r>
      <rPr>
        <sz val="10"/>
        <rFont val="Arial"/>
        <family val="2"/>
        <charset val="238"/>
      </rPr>
      <t xml:space="preserve"> pozostały sprzęt, obsługa wagonów samowyładowczych</t>
    </r>
  </si>
  <si>
    <t>GW będzie sukcesywnie przekazywał materiał niezbędny do budowy potwierdzając przekazanie protokolarnie. Wykonawca od momentu przekazania materiału ponosi za niego odpowiedzialność</t>
  </si>
  <si>
    <t>GW uzgodni sieć dróg publicznych, po których PW będą mogli się poruszać. Ewentualne koszty naprawy tych dróg poniesie GW, pod warunkiem przestrzegania przepisów drogowych przez poruszające się po tych drogach PW</t>
  </si>
  <si>
    <t>Przed przystąpienie do prac PW dokona przekopów kontrolnych w miejscach istniejącej infrastruktury podziemnej (mapę do celów projektowych przekaże GW) i sprawdzi możliwość występowania kolizji. W przypadku uszkodzenia znajdującego się na mapie, koszty związane z jego naprawą, opóźnieniami pociągów i inne związane z tym uszkodzeniem, ponosi PW</t>
  </si>
  <si>
    <t>Podczas wykorzystywania składu wagonów z lokomotywą, kierownik pociągu oraz rewident po stronie GW</t>
  </si>
  <si>
    <t>W celu itensyfiacji prac, GW wymaga używania sprzętu na systemach geodezyjnych (tachimetr). Opracowanie modelu robót ziemnych po stronie GW</t>
  </si>
  <si>
    <t>Geomamembrane w miejscach połączenia należy szczelnie zgrzać zgodnie z wytycznymi producenta Warter Polymers</t>
  </si>
  <si>
    <t>Zakłada geowłókniny/geosyntetyków 10-20cm.</t>
  </si>
  <si>
    <t>Pozostałe wymagania zgodnie z Projektem Wykonawczym i STWiORB</t>
  </si>
  <si>
    <t>Wykonanie stabilizacji zawiera koszty związane z doprowadzenie gruntu do wilgotności optymalnej, spulchnienie gruntu w przypadku wymagania Inspektora Nadzoru, dozowanie spoiwa hyraulicznego, wymaganą ilość przejść recyklera do dokładnego wymieszania mieszanki (min. 2 razy), równanie, zagęszczenie, późniejszą pielęgnacje.</t>
  </si>
  <si>
    <t>2.5</t>
  </si>
  <si>
    <t>2.7</t>
  </si>
  <si>
    <t>2.8</t>
  </si>
  <si>
    <t>2.9</t>
  </si>
  <si>
    <t>2.10</t>
  </si>
  <si>
    <t>3.5</t>
  </si>
  <si>
    <t>3.6</t>
  </si>
  <si>
    <t>3.7</t>
  </si>
  <si>
    <t>3.8</t>
  </si>
  <si>
    <t>3.9</t>
  </si>
  <si>
    <t>3.10</t>
  </si>
  <si>
    <t>2.11</t>
  </si>
  <si>
    <t>2.12</t>
  </si>
  <si>
    <r>
      <t xml:space="preserve">Wykonanie wlotu umocnionego
</t>
    </r>
    <r>
      <rPr>
        <b/>
        <u/>
        <sz val="10"/>
        <rFont val="Arial"/>
        <family val="2"/>
        <charset val="238"/>
      </rPr>
      <t>Po stronie GW</t>
    </r>
    <r>
      <rPr>
        <sz val="10"/>
        <rFont val="Arial"/>
        <family val="2"/>
        <charset val="238"/>
      </rPr>
      <t xml:space="preserve">: wlot kolektora                                                                                                        </t>
    </r>
    <r>
      <rPr>
        <b/>
        <u/>
        <sz val="10"/>
        <rFont val="Arial"/>
        <family val="2"/>
        <charset val="238"/>
      </rPr>
      <t>Po stronie PW</t>
    </r>
    <r>
      <rPr>
        <sz val="10"/>
        <rFont val="Arial"/>
        <family val="2"/>
        <charset val="238"/>
      </rPr>
      <t>: pozostały materiał, pobranie materiału ze stacji Chybie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</si>
</sst>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#,##0.000"/>
    <numFmt numFmtId="165" formatCode="&quot;$&quot;____######0_);[Red]\(&quot;$&quot;____#####0\)"/>
    <numFmt numFmtId="166" formatCode="_-* #,##0\ &quot;€&quot;_-;\-* #,##0\ &quot;€&quot;_-;_-* &quot;-&quot;\ &quot;€&quot;_-;_-@_-"/>
    <numFmt numFmtId="167" formatCode="_-* #,##0\ _P_t_s_-;\-* #,##0\ _P_t_s_-;_-* &quot;-&quot;\ _P_t_s_-;_-@_-"/>
    <numFmt numFmtId="168" formatCode="_-* #,##0\ &quot;Pts&quot;_-;\-* #,##0\ &quot;Pts&quot;_-;_-* &quot;-&quot;\ &quot;Pts&quot;_-;_-@_-"/>
    <numFmt numFmtId="169" formatCode="#,##0_);[Red]\(#,##0\);\-_)"/>
    <numFmt numFmtId="170" formatCode="#,##0_);\(#,##0\);\-_);@_)"/>
    <numFmt numFmtId="171" formatCode="#,##0_ ;\-#,##0\ "/>
  </numFmts>
  <fonts count="50"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Helv"/>
    </font>
    <font>
      <sz val="8"/>
      <name val="Arial"/>
      <family val="2"/>
    </font>
    <font>
      <sz val="10"/>
      <name val="PL Courier New"/>
    </font>
    <font>
      <sz val="10"/>
      <name val="Times New Roman CE"/>
      <charset val="238"/>
    </font>
    <font>
      <sz val="10"/>
      <name val="MS Sans Serif"/>
      <family val="2"/>
      <charset val="238"/>
    </font>
    <font>
      <sz val="10"/>
      <color indexed="8"/>
      <name val="Arial"/>
      <family val="2"/>
    </font>
    <font>
      <sz val="10"/>
      <name val="Arial"/>
      <family val="2"/>
    </font>
    <font>
      <b/>
      <u/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rgb="FF008000"/>
      <name val="Arial"/>
      <family val="2"/>
    </font>
    <font>
      <sz val="10"/>
      <color rgb="FF0000FF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scheme val="minor"/>
    </font>
    <font>
      <sz val="10"/>
      <color theme="1"/>
      <name val="Arial"/>
      <family val="2"/>
      <charset val="238"/>
    </font>
    <font>
      <sz val="14"/>
      <color theme="1" tint="0.34998626667073579"/>
      <name val="Arial Narrow"/>
      <family val="2"/>
      <charset val="238"/>
    </font>
    <font>
      <sz val="8"/>
      <name val="Arial"/>
      <family val="2"/>
      <charset val="238"/>
    </font>
    <font>
      <sz val="10"/>
      <color rgb="FFFFFF00"/>
      <name val="Arial"/>
      <family val="2"/>
      <charset val="238"/>
    </font>
    <font>
      <b/>
      <sz val="10"/>
      <color rgb="FFFFFF00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rgb="FFFF000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8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tted">
        <color theme="1" tint="0.34998626667073579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89">
    <xf numFmtId="0" fontId="0" fillId="0" borderId="0"/>
    <xf numFmtId="0" fontId="23" fillId="0" borderId="0"/>
    <xf numFmtId="0" fontId="24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33" fillId="26" borderId="23" applyNumberFormat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5" fillId="7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170" fontId="30" fillId="0" borderId="25">
      <alignment vertical="center"/>
    </xf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35" fillId="27" borderId="24" applyNumberFormat="0" applyAlignment="0" applyProtection="0"/>
    <xf numFmtId="170" fontId="36" fillId="28" borderId="4">
      <alignment horizontal="right" vertical="center"/>
    </xf>
    <xf numFmtId="170" fontId="30" fillId="29" borderId="4">
      <alignment horizontal="right" vertical="center"/>
    </xf>
    <xf numFmtId="38" fontId="25" fillId="22" borderId="0" applyNumberFormat="0" applyBorder="0" applyAlignment="0" applyProtection="0"/>
    <xf numFmtId="10" fontId="25" fillId="23" borderId="5" applyNumberFormat="0" applyBorder="0" applyAlignment="0" applyProtection="0"/>
    <xf numFmtId="10" fontId="25" fillId="23" borderId="5" applyNumberFormat="0" applyBorder="0" applyAlignment="0" applyProtection="0"/>
    <xf numFmtId="170" fontId="37" fillId="30" borderId="4">
      <alignment horizontal="right" vertical="center"/>
    </xf>
    <xf numFmtId="0" fontId="8" fillId="0" borderId="6" applyNumberFormat="0" applyFill="0" applyAlignment="0" applyProtection="0"/>
    <xf numFmtId="0" fontId="8" fillId="0" borderId="6" applyNumberFormat="0" applyFill="0" applyAlignment="0" applyProtection="0"/>
    <xf numFmtId="0" fontId="8" fillId="0" borderId="6" applyNumberFormat="0" applyFill="0" applyAlignment="0" applyProtection="0"/>
    <xf numFmtId="0" fontId="8" fillId="0" borderId="6" applyNumberFormat="0" applyFill="0" applyAlignment="0" applyProtection="0"/>
    <xf numFmtId="0" fontId="8" fillId="0" borderId="6" applyNumberFormat="0" applyFill="0" applyAlignment="0" applyProtection="0"/>
    <xf numFmtId="0" fontId="8" fillId="0" borderId="6" applyNumberFormat="0" applyFill="0" applyAlignment="0" applyProtection="0"/>
    <xf numFmtId="0" fontId="8" fillId="0" borderId="6" applyNumberFormat="0" applyFill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8" applyNumberFormat="0" applyFill="0" applyAlignment="0" applyProtection="0"/>
    <xf numFmtId="0" fontId="11" fillId="0" borderId="8" applyNumberFormat="0" applyFill="0" applyAlignment="0" applyProtection="0"/>
    <xf numFmtId="0" fontId="11" fillId="0" borderId="8" applyNumberFormat="0" applyFill="0" applyAlignment="0" applyProtection="0"/>
    <xf numFmtId="0" fontId="11" fillId="0" borderId="8" applyNumberFormat="0" applyFill="0" applyAlignment="0" applyProtection="0"/>
    <xf numFmtId="0" fontId="11" fillId="0" borderId="8" applyNumberFormat="0" applyFill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9" fillId="31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26" fillId="0" borderId="0" applyNumberFormat="0" applyFont="0" applyFill="0" applyBorder="0" applyAlignment="0" applyProtection="0"/>
    <xf numFmtId="165" fontId="2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" fillId="0" borderId="0"/>
    <xf numFmtId="0" fontId="2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2" fillId="0" borderId="0"/>
    <xf numFmtId="0" fontId="30" fillId="0" borderId="0"/>
    <xf numFmtId="0" fontId="34" fillId="0" borderId="0"/>
    <xf numFmtId="0" fontId="21" fillId="0" borderId="0"/>
    <xf numFmtId="0" fontId="2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/>
    <xf numFmtId="0" fontId="21" fillId="0" borderId="0"/>
    <xf numFmtId="0" fontId="34" fillId="0" borderId="0"/>
    <xf numFmtId="0" fontId="34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3" fillId="0" borderId="0"/>
    <xf numFmtId="0" fontId="32" fillId="0" borderId="0"/>
    <xf numFmtId="0" fontId="22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2" fillId="0" borderId="0"/>
    <xf numFmtId="0" fontId="28" fillId="0" borderId="0"/>
    <xf numFmtId="0" fontId="28" fillId="0" borderId="0"/>
    <xf numFmtId="0" fontId="28" fillId="0" borderId="0"/>
    <xf numFmtId="0" fontId="38" fillId="0" borderId="0"/>
    <xf numFmtId="0" fontId="2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2" fillId="0" borderId="0"/>
    <xf numFmtId="0" fontId="40" fillId="0" borderId="0"/>
    <xf numFmtId="0" fontId="22" fillId="0" borderId="0"/>
    <xf numFmtId="0" fontId="38" fillId="0" borderId="0"/>
    <xf numFmtId="0" fontId="22" fillId="0" borderId="0"/>
    <xf numFmtId="0" fontId="38" fillId="0" borderId="0"/>
    <xf numFmtId="0" fontId="38" fillId="0" borderId="0"/>
    <xf numFmtId="0" fontId="38" fillId="0" borderId="0"/>
    <xf numFmtId="0" fontId="28" fillId="0" borderId="0"/>
    <xf numFmtId="0" fontId="2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8" fillId="0" borderId="0"/>
    <xf numFmtId="0" fontId="38" fillId="0" borderId="0"/>
    <xf numFmtId="0" fontId="38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 applyNumberFormat="0" applyFill="0" applyBorder="0" applyAlignment="0" applyProtection="0"/>
    <xf numFmtId="0" fontId="22" fillId="0" borderId="0"/>
    <xf numFmtId="0" fontId="38" fillId="0" borderId="0"/>
    <xf numFmtId="0" fontId="38" fillId="0" borderId="0"/>
    <xf numFmtId="0" fontId="38" fillId="0" borderId="0"/>
    <xf numFmtId="0" fontId="32" fillId="0" borderId="0"/>
    <xf numFmtId="0" fontId="32" fillId="0" borderId="0"/>
    <xf numFmtId="0" fontId="32" fillId="0" borderId="0"/>
    <xf numFmtId="0" fontId="21" fillId="0" borderId="0"/>
    <xf numFmtId="0" fontId="22" fillId="0" borderId="0"/>
    <xf numFmtId="0" fontId="22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1" fillId="0" borderId="0" applyNumberFormat="0" applyFont="0" applyFill="0" applyBorder="0" applyAlignment="0" applyProtection="0">
      <alignment vertical="top"/>
    </xf>
    <xf numFmtId="0" fontId="22" fillId="0" borderId="0"/>
    <xf numFmtId="0" fontId="38" fillId="0" borderId="0"/>
    <xf numFmtId="0" fontId="38" fillId="0" borderId="0"/>
    <xf numFmtId="0" fontId="38" fillId="0" borderId="0"/>
    <xf numFmtId="0" fontId="28" fillId="0" borderId="0"/>
    <xf numFmtId="0" fontId="38" fillId="0" borderId="0"/>
    <xf numFmtId="0" fontId="38" fillId="0" borderId="0"/>
    <xf numFmtId="0" fontId="38" fillId="0" borderId="0"/>
    <xf numFmtId="0" fontId="28" fillId="0" borderId="0"/>
    <xf numFmtId="0" fontId="34" fillId="0" borderId="0"/>
    <xf numFmtId="0" fontId="38" fillId="0" borderId="0"/>
    <xf numFmtId="0" fontId="21" fillId="0" borderId="0"/>
    <xf numFmtId="0" fontId="22" fillId="0" borderId="0"/>
    <xf numFmtId="0" fontId="38" fillId="0" borderId="0"/>
    <xf numFmtId="0" fontId="38" fillId="0" borderId="0"/>
    <xf numFmtId="0" fontId="38" fillId="0" borderId="0"/>
    <xf numFmtId="0" fontId="21" fillId="0" borderId="0"/>
    <xf numFmtId="0" fontId="21" fillId="0" borderId="0"/>
    <xf numFmtId="0" fontId="38" fillId="0" borderId="0"/>
    <xf numFmtId="0" fontId="21" fillId="0" borderId="0"/>
    <xf numFmtId="0" fontId="38" fillId="0" borderId="0"/>
    <xf numFmtId="0" fontId="21" fillId="0" borderId="0"/>
    <xf numFmtId="0" fontId="38" fillId="0" borderId="0"/>
    <xf numFmtId="0" fontId="28" fillId="0" borderId="0"/>
    <xf numFmtId="0" fontId="22" fillId="0" borderId="0"/>
    <xf numFmtId="0" fontId="38" fillId="0" borderId="0"/>
    <xf numFmtId="0" fontId="38" fillId="0" borderId="0"/>
    <xf numFmtId="0" fontId="38" fillId="0" borderId="0"/>
    <xf numFmtId="0" fontId="34" fillId="0" borderId="0"/>
    <xf numFmtId="0" fontId="38" fillId="0" borderId="0"/>
    <xf numFmtId="0" fontId="38" fillId="0" borderId="0"/>
    <xf numFmtId="0" fontId="38" fillId="0" borderId="0"/>
    <xf numFmtId="0" fontId="28" fillId="0" borderId="0"/>
    <xf numFmtId="0" fontId="22" fillId="0" borderId="0"/>
    <xf numFmtId="0" fontId="3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8" fillId="0" borderId="0"/>
    <xf numFmtId="0" fontId="29" fillId="0" borderId="0"/>
    <xf numFmtId="0" fontId="22" fillId="0" borderId="0"/>
    <xf numFmtId="0" fontId="38" fillId="0" borderId="0"/>
    <xf numFmtId="0" fontId="38" fillId="0" borderId="0"/>
    <xf numFmtId="0" fontId="38" fillId="0" borderId="0"/>
    <xf numFmtId="0" fontId="34" fillId="0" borderId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14" fillId="21" borderId="2" applyNumberFormat="0" applyAlignment="0" applyProtection="0"/>
    <xf numFmtId="0" fontId="26" fillId="0" borderId="10" applyNumberFormat="0" applyFont="0" applyFill="0" applyBorder="0" applyProtection="0">
      <alignment vertical="top" wrapText="1"/>
    </xf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169" fontId="41" fillId="0" borderId="26">
      <alignment vertical="center"/>
    </xf>
    <xf numFmtId="0" fontId="23" fillId="0" borderId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0" fontId="22" fillId="25" borderId="12" applyNumberFormat="0" applyFont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3" fillId="0" borderId="0"/>
    <xf numFmtId="44" fontId="2" fillId="0" borderId="0" applyFont="0" applyFill="0" applyBorder="0" applyAlignment="0" applyProtection="0"/>
    <xf numFmtId="0" fontId="1" fillId="0" borderId="0"/>
  </cellStyleXfs>
  <cellXfs count="249">
    <xf numFmtId="0" fontId="0" fillId="0" borderId="0" xfId="0"/>
    <xf numFmtId="0" fontId="21" fillId="0" borderId="5" xfId="1043" applyFont="1" applyBorder="1" applyAlignment="1">
      <alignment vertical="center" wrapText="1"/>
    </xf>
    <xf numFmtId="0" fontId="21" fillId="0" borderId="5" xfId="1043" applyFont="1" applyBorder="1" applyAlignment="1">
      <alignment horizontal="center" vertical="center" wrapText="1"/>
    </xf>
    <xf numFmtId="0" fontId="21" fillId="0" borderId="5" xfId="1043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164" fontId="21" fillId="0" borderId="0" xfId="0" applyNumberFormat="1" applyFont="1" applyAlignment="1">
      <alignment horizontal="center" vertical="center"/>
    </xf>
    <xf numFmtId="0" fontId="21" fillId="0" borderId="5" xfId="971" applyFont="1" applyBorder="1" applyAlignment="1">
      <alignment horizontal="left" vertical="center" wrapText="1"/>
    </xf>
    <xf numFmtId="0" fontId="21" fillId="0" borderId="5" xfId="971" applyFont="1" applyBorder="1" applyAlignment="1">
      <alignment horizontal="left" vertical="top" wrapText="1"/>
    </xf>
    <xf numFmtId="49" fontId="21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vertical="center" wrapText="1"/>
    </xf>
    <xf numFmtId="49" fontId="21" fillId="0" borderId="0" xfId="0" applyNumberFormat="1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164" fontId="21" fillId="0" borderId="0" xfId="0" applyNumberFormat="1" applyFont="1" applyAlignment="1">
      <alignment horizontal="center" vertical="center" wrapText="1"/>
    </xf>
    <xf numFmtId="0" fontId="21" fillId="0" borderId="0" xfId="0" applyFont="1"/>
    <xf numFmtId="0" fontId="21" fillId="0" borderId="1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left" wrapText="1"/>
    </xf>
    <xf numFmtId="0" fontId="21" fillId="0" borderId="5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top"/>
    </xf>
    <xf numFmtId="2" fontId="21" fillId="0" borderId="0" xfId="0" applyNumberFormat="1" applyFont="1" applyAlignment="1">
      <alignment horizontal="center" vertical="center"/>
    </xf>
    <xf numFmtId="0" fontId="21" fillId="0" borderId="0" xfId="1043" applyFont="1" applyAlignment="1">
      <alignment vertical="center" wrapText="1"/>
    </xf>
    <xf numFmtId="0" fontId="21" fillId="0" borderId="0" xfId="1043" applyFont="1" applyAlignment="1">
      <alignment horizontal="center" vertical="top"/>
    </xf>
    <xf numFmtId="0" fontId="21" fillId="0" borderId="0" xfId="1043" applyFont="1" applyAlignment="1">
      <alignment horizontal="center" vertical="center"/>
    </xf>
    <xf numFmtId="2" fontId="21" fillId="0" borderId="0" xfId="1043" applyNumberFormat="1" applyFont="1" applyAlignment="1">
      <alignment horizontal="center" vertical="center"/>
    </xf>
    <xf numFmtId="3" fontId="21" fillId="0" borderId="29" xfId="0" applyNumberFormat="1" applyFont="1" applyBorder="1" applyAlignment="1">
      <alignment horizontal="center" vertical="center"/>
    </xf>
    <xf numFmtId="3" fontId="21" fillId="0" borderId="29" xfId="971" applyNumberFormat="1" applyFont="1" applyBorder="1" applyAlignment="1">
      <alignment horizontal="center" vertical="center"/>
    </xf>
    <xf numFmtId="3" fontId="21" fillId="0" borderId="29" xfId="880" applyNumberFormat="1" applyFont="1" applyBorder="1" applyAlignment="1">
      <alignment horizontal="center" vertical="center"/>
    </xf>
    <xf numFmtId="0" fontId="21" fillId="0" borderId="5" xfId="0" applyFont="1" applyBorder="1" applyAlignment="1">
      <alignment horizontal="left" vertical="center" wrapText="1"/>
    </xf>
    <xf numFmtId="44" fontId="21" fillId="0" borderId="5" xfId="1587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4" fontId="21" fillId="0" borderId="29" xfId="880" applyNumberFormat="1" applyFont="1" applyBorder="1" applyAlignment="1">
      <alignment horizontal="center" vertical="center"/>
    </xf>
    <xf numFmtId="0" fontId="21" fillId="0" borderId="32" xfId="0" quotePrefix="1" applyFont="1" applyBorder="1" applyAlignment="1">
      <alignment horizontal="center" vertical="center" wrapText="1"/>
    </xf>
    <xf numFmtId="0" fontId="21" fillId="0" borderId="30" xfId="971" applyFont="1" applyBorder="1" applyAlignment="1">
      <alignment horizontal="center" vertical="center"/>
    </xf>
    <xf numFmtId="0" fontId="20" fillId="0" borderId="33" xfId="0" applyFont="1" applyBorder="1" applyAlignment="1">
      <alignment vertical="center" wrapText="1"/>
    </xf>
    <xf numFmtId="44" fontId="21" fillId="0" borderId="0" xfId="1587" applyFont="1" applyAlignment="1">
      <alignment horizontal="center" vertical="center" wrapText="1"/>
    </xf>
    <xf numFmtId="44" fontId="45" fillId="0" borderId="5" xfId="1587" applyFont="1" applyBorder="1" applyAlignment="1">
      <alignment horizontal="center" vertical="center"/>
    </xf>
    <xf numFmtId="44" fontId="21" fillId="0" borderId="0" xfId="1587" applyFont="1" applyAlignment="1">
      <alignment horizontal="center" vertical="center"/>
    </xf>
    <xf numFmtId="44" fontId="43" fillId="0" borderId="0" xfId="1587" applyFont="1" applyAlignment="1">
      <alignment horizontal="left" vertical="center"/>
    </xf>
    <xf numFmtId="44" fontId="43" fillId="0" borderId="17" xfId="1587" applyFont="1" applyBorder="1" applyAlignment="1">
      <alignment horizontal="left" vertical="center"/>
    </xf>
    <xf numFmtId="44" fontId="44" fillId="0" borderId="0" xfId="1587" applyFont="1" applyAlignment="1">
      <alignment horizontal="left" vertical="center"/>
    </xf>
    <xf numFmtId="44" fontId="21" fillId="0" borderId="0" xfId="1587" applyFont="1" applyAlignment="1">
      <alignment horizontal="right" vertical="center"/>
    </xf>
    <xf numFmtId="44" fontId="20" fillId="0" borderId="34" xfId="1587" applyFont="1" applyBorder="1" applyAlignment="1">
      <alignment vertical="center" wrapText="1"/>
    </xf>
    <xf numFmtId="0" fontId="21" fillId="0" borderId="14" xfId="971" applyFont="1" applyBorder="1" applyAlignment="1">
      <alignment horizontal="center" vertical="center"/>
    </xf>
    <xf numFmtId="44" fontId="45" fillId="0" borderId="16" xfId="1587" applyFont="1" applyBorder="1" applyAlignment="1">
      <alignment horizontal="center" vertical="center"/>
    </xf>
    <xf numFmtId="0" fontId="21" fillId="0" borderId="14" xfId="971" applyFont="1" applyBorder="1" applyAlignment="1">
      <alignment horizontal="center" vertical="center" wrapText="1"/>
    </xf>
    <xf numFmtId="0" fontId="21" fillId="0" borderId="14" xfId="1043" applyFont="1" applyBorder="1" applyAlignment="1">
      <alignment horizontal="center" vertical="center" wrapText="1"/>
    </xf>
    <xf numFmtId="0" fontId="21" fillId="0" borderId="18" xfId="1043" applyFont="1" applyBorder="1" applyAlignment="1">
      <alignment horizontal="center" vertical="center" wrapText="1"/>
    </xf>
    <xf numFmtId="0" fontId="21" fillId="0" borderId="14" xfId="1043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3" fontId="21" fillId="0" borderId="47" xfId="880" applyNumberFormat="1" applyFont="1" applyBorder="1" applyAlignment="1">
      <alignment horizontal="center" vertical="center"/>
    </xf>
    <xf numFmtId="0" fontId="20" fillId="0" borderId="49" xfId="0" applyFont="1" applyBorder="1" applyAlignment="1">
      <alignment vertical="center" wrapText="1"/>
    </xf>
    <xf numFmtId="0" fontId="20" fillId="0" borderId="50" xfId="0" applyFont="1" applyBorder="1" applyAlignment="1">
      <alignment vertical="center" wrapText="1"/>
    </xf>
    <xf numFmtId="3" fontId="21" fillId="0" borderId="40" xfId="971" applyNumberFormat="1" applyFont="1" applyBorder="1" applyAlignment="1">
      <alignment horizontal="center" vertical="center"/>
    </xf>
    <xf numFmtId="4" fontId="21" fillId="0" borderId="40" xfId="880" applyNumberFormat="1" applyFont="1" applyBorder="1" applyAlignment="1">
      <alignment horizontal="center" vertical="center"/>
    </xf>
    <xf numFmtId="0" fontId="20" fillId="0" borderId="33" xfId="1043" applyFont="1" applyBorder="1" applyAlignment="1">
      <alignment wrapText="1"/>
    </xf>
    <xf numFmtId="0" fontId="20" fillId="0" borderId="34" xfId="1043" applyFont="1" applyBorder="1" applyAlignment="1">
      <alignment wrapText="1"/>
    </xf>
    <xf numFmtId="0" fontId="21" fillId="0" borderId="29" xfId="1043" quotePrefix="1" applyFont="1" applyBorder="1" applyAlignment="1">
      <alignment horizontal="center" vertical="center" wrapText="1"/>
    </xf>
    <xf numFmtId="0" fontId="21" fillId="0" borderId="30" xfId="971" applyFont="1" applyBorder="1" applyAlignment="1">
      <alignment horizontal="center" vertical="center" wrapText="1"/>
    </xf>
    <xf numFmtId="0" fontId="21" fillId="0" borderId="29" xfId="0" quotePrefix="1" applyFont="1" applyBorder="1" applyAlignment="1">
      <alignment horizontal="center" vertical="center" wrapText="1"/>
    </xf>
    <xf numFmtId="0" fontId="20" fillId="0" borderId="61" xfId="0" applyFont="1" applyBorder="1" applyAlignment="1">
      <alignment vertical="center" wrapText="1"/>
    </xf>
    <xf numFmtId="0" fontId="20" fillId="0" borderId="62" xfId="0" applyFont="1" applyBorder="1" applyAlignment="1">
      <alignment vertical="center" wrapText="1"/>
    </xf>
    <xf numFmtId="0" fontId="20" fillId="33" borderId="51" xfId="1043" applyFont="1" applyFill="1" applyBorder="1" applyAlignment="1">
      <alignment horizontal="center" vertical="center" wrapText="1"/>
    </xf>
    <xf numFmtId="0" fontId="20" fillId="33" borderId="52" xfId="1043" applyFont="1" applyFill="1" applyBorder="1" applyAlignment="1">
      <alignment horizontal="center" vertical="center" wrapText="1"/>
    </xf>
    <xf numFmtId="0" fontId="21" fillId="32" borderId="38" xfId="0" applyFont="1" applyFill="1" applyBorder="1" applyAlignment="1">
      <alignment horizontal="center" vertical="center" wrapText="1"/>
    </xf>
    <xf numFmtId="0" fontId="21" fillId="32" borderId="44" xfId="0" applyFont="1" applyFill="1" applyBorder="1" applyAlignment="1">
      <alignment horizontal="center" vertical="center" wrapText="1"/>
    </xf>
    <xf numFmtId="0" fontId="20" fillId="32" borderId="45" xfId="0" applyFont="1" applyFill="1" applyBorder="1" applyAlignment="1">
      <alignment vertical="center" wrapText="1"/>
    </xf>
    <xf numFmtId="44" fontId="20" fillId="32" borderId="44" xfId="1587" applyFont="1" applyFill="1" applyBorder="1" applyAlignment="1">
      <alignment vertical="center" wrapText="1"/>
    </xf>
    <xf numFmtId="0" fontId="20" fillId="33" borderId="57" xfId="1043" applyFont="1" applyFill="1" applyBorder="1" applyAlignment="1">
      <alignment horizontal="center" vertical="center" wrapText="1"/>
    </xf>
    <xf numFmtId="0" fontId="20" fillId="33" borderId="58" xfId="1587" applyNumberFormat="1" applyFont="1" applyFill="1" applyBorder="1" applyAlignment="1">
      <alignment horizontal="center" vertical="center" wrapText="1"/>
    </xf>
    <xf numFmtId="0" fontId="20" fillId="33" borderId="53" xfId="1043" applyFont="1" applyFill="1" applyBorder="1" applyAlignment="1">
      <alignment horizontal="center" vertical="center" wrapText="1"/>
    </xf>
    <xf numFmtId="2" fontId="20" fillId="32" borderId="40" xfId="0" applyNumberFormat="1" applyFont="1" applyFill="1" applyBorder="1" applyAlignment="1">
      <alignment vertical="center" wrapText="1"/>
    </xf>
    <xf numFmtId="44" fontId="21" fillId="32" borderId="16" xfId="1587" applyFont="1" applyFill="1" applyBorder="1" applyAlignment="1">
      <alignment horizontal="right" vertical="center"/>
    </xf>
    <xf numFmtId="171" fontId="20" fillId="33" borderId="58" xfId="1587" applyNumberFormat="1" applyFont="1" applyFill="1" applyBorder="1" applyAlignment="1">
      <alignment horizontal="center" vertical="center" wrapText="1"/>
    </xf>
    <xf numFmtId="0" fontId="47" fillId="32" borderId="44" xfId="0" applyFont="1" applyFill="1" applyBorder="1" applyAlignment="1">
      <alignment vertical="center" wrapText="1"/>
    </xf>
    <xf numFmtId="44" fontId="21" fillId="0" borderId="16" xfId="1587" applyFont="1" applyBorder="1" applyAlignment="1">
      <alignment horizontal="center" vertical="center"/>
    </xf>
    <xf numFmtId="49" fontId="21" fillId="0" borderId="29" xfId="1043" quotePrefix="1" applyNumberFormat="1" applyFont="1" applyBorder="1" applyAlignment="1">
      <alignment horizontal="center" vertical="center" wrapText="1"/>
    </xf>
    <xf numFmtId="44" fontId="21" fillId="0" borderId="5" xfId="1587" applyFont="1" applyBorder="1" applyAlignment="1">
      <alignment horizontal="right" vertical="center"/>
    </xf>
    <xf numFmtId="0" fontId="47" fillId="0" borderId="43" xfId="0" applyFont="1" applyBorder="1" applyAlignment="1">
      <alignment vertical="center" wrapText="1"/>
    </xf>
    <xf numFmtId="0" fontId="47" fillId="0" borderId="54" xfId="0" applyFont="1" applyBorder="1" applyAlignment="1">
      <alignment vertical="center" wrapText="1"/>
    </xf>
    <xf numFmtId="0" fontId="21" fillId="32" borderId="68" xfId="0" applyFont="1" applyFill="1" applyBorder="1" applyAlignment="1">
      <alignment horizontal="center" vertical="center" wrapText="1"/>
    </xf>
    <xf numFmtId="0" fontId="21" fillId="32" borderId="69" xfId="0" applyFont="1" applyFill="1" applyBorder="1" applyAlignment="1">
      <alignment horizontal="center" vertical="center" wrapText="1"/>
    </xf>
    <xf numFmtId="0" fontId="47" fillId="32" borderId="53" xfId="0" applyFont="1" applyFill="1" applyBorder="1" applyAlignment="1">
      <alignment vertical="center" wrapText="1"/>
    </xf>
    <xf numFmtId="0" fontId="20" fillId="32" borderId="67" xfId="0" applyFont="1" applyFill="1" applyBorder="1" applyAlignment="1">
      <alignment vertical="center" wrapText="1"/>
    </xf>
    <xf numFmtId="2" fontId="20" fillId="32" borderId="64" xfId="0" applyNumberFormat="1" applyFont="1" applyFill="1" applyBorder="1" applyAlignment="1">
      <alignment vertical="center" wrapText="1"/>
    </xf>
    <xf numFmtId="44" fontId="21" fillId="32" borderId="65" xfId="1587" applyFont="1" applyFill="1" applyBorder="1" applyAlignment="1">
      <alignment horizontal="center" vertical="center"/>
    </xf>
    <xf numFmtId="0" fontId="21" fillId="32" borderId="27" xfId="0" applyFont="1" applyFill="1" applyBorder="1" applyAlignment="1">
      <alignment horizontal="center" vertical="center" wrapText="1"/>
    </xf>
    <xf numFmtId="0" fontId="21" fillId="32" borderId="36" xfId="0" applyFont="1" applyFill="1" applyBorder="1" applyAlignment="1">
      <alignment horizontal="center" vertical="center" wrapText="1"/>
    </xf>
    <xf numFmtId="0" fontId="47" fillId="32" borderId="45" xfId="0" applyFont="1" applyFill="1" applyBorder="1" applyAlignment="1">
      <alignment vertical="center" wrapText="1"/>
    </xf>
    <xf numFmtId="0" fontId="20" fillId="32" borderId="65" xfId="0" applyFont="1" applyFill="1" applyBorder="1" applyAlignment="1">
      <alignment vertical="center" wrapText="1"/>
    </xf>
    <xf numFmtId="0" fontId="21" fillId="32" borderId="20" xfId="0" applyFont="1" applyFill="1" applyBorder="1" applyAlignment="1">
      <alignment horizontal="center" vertical="center" wrapText="1"/>
    </xf>
    <xf numFmtId="0" fontId="20" fillId="32" borderId="21" xfId="0" applyFont="1" applyFill="1" applyBorder="1" applyAlignment="1">
      <alignment vertical="center" wrapText="1"/>
    </xf>
    <xf numFmtId="0" fontId="20" fillId="32" borderId="17" xfId="0" applyFont="1" applyFill="1" applyBorder="1" applyAlignment="1">
      <alignment vertical="center" wrapText="1"/>
    </xf>
    <xf numFmtId="0" fontId="21" fillId="0" borderId="15" xfId="1043" applyFont="1" applyBorder="1" applyAlignment="1">
      <alignment horizontal="center" vertical="center" wrapText="1"/>
    </xf>
    <xf numFmtId="2" fontId="21" fillId="33" borderId="55" xfId="1043" applyNumberFormat="1" applyFont="1" applyFill="1" applyBorder="1" applyAlignment="1">
      <alignment horizontal="center" vertical="center" wrapText="1"/>
    </xf>
    <xf numFmtId="44" fontId="21" fillId="33" borderId="60" xfId="1587" applyFont="1" applyFill="1" applyBorder="1" applyAlignment="1">
      <alignment horizontal="center" vertical="center" wrapText="1"/>
    </xf>
    <xf numFmtId="0" fontId="21" fillId="0" borderId="28" xfId="0" quotePrefix="1" applyFont="1" applyBorder="1" applyAlignment="1">
      <alignment horizontal="center" vertical="center" wrapText="1"/>
    </xf>
    <xf numFmtId="44" fontId="20" fillId="32" borderId="16" xfId="1587" applyFont="1" applyFill="1" applyBorder="1" applyAlignment="1">
      <alignment vertical="center" wrapText="1"/>
    </xf>
    <xf numFmtId="0" fontId="21" fillId="33" borderId="44" xfId="1043" applyFont="1" applyFill="1" applyBorder="1" applyAlignment="1">
      <alignment vertical="center" wrapText="1"/>
    </xf>
    <xf numFmtId="0" fontId="21" fillId="33" borderId="38" xfId="1043" applyFont="1" applyFill="1" applyBorder="1" applyAlignment="1">
      <alignment vertical="center" wrapText="1"/>
    </xf>
    <xf numFmtId="0" fontId="21" fillId="33" borderId="45" xfId="1043" applyFont="1" applyFill="1" applyBorder="1" applyAlignment="1">
      <alignment vertical="center" wrapText="1"/>
    </xf>
    <xf numFmtId="0" fontId="21" fillId="0" borderId="15" xfId="1043" applyFont="1" applyBorder="1" applyAlignment="1">
      <alignment horizontal="left" vertical="center" wrapText="1"/>
    </xf>
    <xf numFmtId="2" fontId="21" fillId="33" borderId="57" xfId="1043" applyNumberFormat="1" applyFont="1" applyFill="1" applyBorder="1" applyAlignment="1">
      <alignment horizontal="center" vertical="center" wrapText="1"/>
    </xf>
    <xf numFmtId="44" fontId="21" fillId="33" borderId="58" xfId="1587" applyFont="1" applyFill="1" applyBorder="1" applyAlignment="1">
      <alignment horizontal="center" vertical="center" wrapText="1"/>
    </xf>
    <xf numFmtId="0" fontId="21" fillId="32" borderId="31" xfId="0" applyFont="1" applyFill="1" applyBorder="1" applyAlignment="1">
      <alignment horizontal="center" vertical="center" wrapText="1"/>
    </xf>
    <xf numFmtId="2" fontId="20" fillId="32" borderId="38" xfId="1043" applyNumberFormat="1" applyFont="1" applyFill="1" applyBorder="1" applyAlignment="1">
      <alignment vertical="center" wrapText="1"/>
    </xf>
    <xf numFmtId="0" fontId="21" fillId="32" borderId="44" xfId="1043" applyFont="1" applyFill="1" applyBorder="1" applyAlignment="1">
      <alignment horizontal="center" vertical="center" wrapText="1"/>
    </xf>
    <xf numFmtId="0" fontId="20" fillId="32" borderId="39" xfId="1043" applyFont="1" applyFill="1" applyBorder="1" applyAlignment="1">
      <alignment vertical="center" wrapText="1"/>
    </xf>
    <xf numFmtId="0" fontId="47" fillId="32" borderId="44" xfId="1043" applyFont="1" applyFill="1" applyBorder="1" applyAlignment="1">
      <alignment vertical="center" wrapText="1"/>
    </xf>
    <xf numFmtId="0" fontId="20" fillId="0" borderId="15" xfId="1043" applyFont="1" applyBorder="1" applyAlignment="1">
      <alignment wrapText="1"/>
    </xf>
    <xf numFmtId="0" fontId="21" fillId="0" borderId="30" xfId="1043" applyFont="1" applyBorder="1" applyAlignment="1">
      <alignment horizontal="center" vertical="center"/>
    </xf>
    <xf numFmtId="0" fontId="21" fillId="33" borderId="57" xfId="1043" applyFont="1" applyFill="1" applyBorder="1" applyAlignment="1">
      <alignment vertical="center" wrapText="1"/>
    </xf>
    <xf numFmtId="0" fontId="21" fillId="33" borderId="58" xfId="1043" applyFont="1" applyFill="1" applyBorder="1" applyAlignment="1">
      <alignment vertical="center" wrapText="1"/>
    </xf>
    <xf numFmtId="0" fontId="21" fillId="33" borderId="59" xfId="1043" applyFont="1" applyFill="1" applyBorder="1" applyAlignment="1">
      <alignment vertical="center" wrapText="1"/>
    </xf>
    <xf numFmtId="0" fontId="47" fillId="32" borderId="38" xfId="1043" applyFont="1" applyFill="1" applyBorder="1" applyAlignment="1">
      <alignment horizontal="center" vertical="center" wrapText="1"/>
    </xf>
    <xf numFmtId="0" fontId="47" fillId="32" borderId="44" xfId="1043" applyFont="1" applyFill="1" applyBorder="1" applyAlignment="1">
      <alignment horizontal="center" vertical="center" wrapText="1"/>
    </xf>
    <xf numFmtId="0" fontId="20" fillId="0" borderId="47" xfId="1043" applyFont="1" applyBorder="1" applyAlignment="1">
      <alignment wrapText="1"/>
    </xf>
    <xf numFmtId="0" fontId="47" fillId="0" borderId="34" xfId="1043" applyFont="1" applyBorder="1" applyAlignment="1">
      <alignment vertical="center" wrapText="1"/>
    </xf>
    <xf numFmtId="0" fontId="47" fillId="0" borderId="33" xfId="1043" applyFont="1" applyBorder="1" applyAlignment="1">
      <alignment vertical="center" wrapText="1"/>
    </xf>
    <xf numFmtId="0" fontId="47" fillId="32" borderId="46" xfId="1043" applyFont="1" applyFill="1" applyBorder="1" applyAlignment="1">
      <alignment vertical="center" wrapText="1"/>
    </xf>
    <xf numFmtId="0" fontId="47" fillId="0" borderId="47" xfId="1043" applyFont="1" applyBorder="1" applyAlignment="1">
      <alignment vertical="center" wrapText="1"/>
    </xf>
    <xf numFmtId="0" fontId="47" fillId="0" borderId="15" xfId="1043" applyFont="1" applyBorder="1" applyAlignment="1">
      <alignment vertical="center" wrapText="1"/>
    </xf>
    <xf numFmtId="0" fontId="48" fillId="32" borderId="44" xfId="1043" applyFont="1" applyFill="1" applyBorder="1" applyAlignment="1">
      <alignment horizontal="center" vertical="center" wrapText="1"/>
    </xf>
    <xf numFmtId="0" fontId="47" fillId="32" borderId="45" xfId="1043" applyFont="1" applyFill="1" applyBorder="1" applyAlignment="1">
      <alignment vertical="center" wrapText="1"/>
    </xf>
    <xf numFmtId="0" fontId="47" fillId="0" borderId="0" xfId="0" applyFont="1"/>
    <xf numFmtId="0" fontId="47" fillId="32" borderId="72" xfId="1043" applyFont="1" applyFill="1" applyBorder="1" applyAlignment="1">
      <alignment horizontal="center" vertical="center" wrapText="1"/>
    </xf>
    <xf numFmtId="0" fontId="47" fillId="32" borderId="22" xfId="1043" applyFont="1" applyFill="1" applyBorder="1" applyAlignment="1">
      <alignment horizontal="center" vertical="center" wrapText="1"/>
    </xf>
    <xf numFmtId="0" fontId="47" fillId="0" borderId="61" xfId="1043" applyFont="1" applyBorder="1" applyAlignment="1">
      <alignment vertical="center" wrapText="1"/>
    </xf>
    <xf numFmtId="0" fontId="47" fillId="0" borderId="62" xfId="1043" applyFont="1" applyBorder="1" applyAlignment="1">
      <alignment vertical="center" wrapText="1"/>
    </xf>
    <xf numFmtId="0" fontId="21" fillId="33" borderId="58" xfId="1043" applyFont="1" applyFill="1" applyBorder="1" applyAlignment="1">
      <alignment horizontal="center" vertical="center" wrapText="1"/>
    </xf>
    <xf numFmtId="0" fontId="47" fillId="32" borderId="39" xfId="1043" applyFont="1" applyFill="1" applyBorder="1" applyAlignment="1">
      <alignment vertical="center" wrapText="1"/>
    </xf>
    <xf numFmtId="2" fontId="47" fillId="32" borderId="38" xfId="1043" applyNumberFormat="1" applyFont="1" applyFill="1" applyBorder="1" applyAlignment="1">
      <alignment vertical="center" wrapText="1"/>
    </xf>
    <xf numFmtId="44" fontId="47" fillId="32" borderId="44" xfId="1587" applyFont="1" applyFill="1" applyBorder="1" applyAlignment="1">
      <alignment vertical="center" wrapText="1"/>
    </xf>
    <xf numFmtId="0" fontId="47" fillId="32" borderId="44" xfId="1043" applyFont="1" applyFill="1" applyBorder="1" applyAlignment="1">
      <alignment horizontal="left" vertical="center" wrapText="1"/>
    </xf>
    <xf numFmtId="0" fontId="21" fillId="0" borderId="30" xfId="1043" applyFont="1" applyBorder="1" applyAlignment="1">
      <alignment horizontal="center" vertical="center" wrapText="1"/>
    </xf>
    <xf numFmtId="2" fontId="21" fillId="0" borderId="29" xfId="1043" applyNumberFormat="1" applyFont="1" applyBorder="1" applyAlignment="1">
      <alignment horizontal="center" vertical="center" wrapText="1"/>
    </xf>
    <xf numFmtId="0" fontId="47" fillId="0" borderId="0" xfId="0" applyFont="1" applyAlignment="1">
      <alignment vertical="center"/>
    </xf>
    <xf numFmtId="3" fontId="21" fillId="0" borderId="29" xfId="880" applyNumberFormat="1" applyFont="1" applyBorder="1" applyAlignment="1">
      <alignment horizontal="center" vertical="center" wrapText="1"/>
    </xf>
    <xf numFmtId="4" fontId="21" fillId="0" borderId="29" xfId="971" applyNumberFormat="1" applyFont="1" applyBorder="1" applyAlignment="1">
      <alignment horizontal="center" vertical="center" wrapText="1"/>
    </xf>
    <xf numFmtId="49" fontId="21" fillId="32" borderId="38" xfId="1043" applyNumberFormat="1" applyFont="1" applyFill="1" applyBorder="1" applyAlignment="1">
      <alignment horizontal="center" vertical="center" wrapText="1"/>
    </xf>
    <xf numFmtId="0" fontId="20" fillId="32" borderId="44" xfId="1043" applyFont="1" applyFill="1" applyBorder="1" applyAlignment="1">
      <alignment vertical="center" wrapText="1"/>
    </xf>
    <xf numFmtId="3" fontId="21" fillId="0" borderId="29" xfId="1043" applyNumberFormat="1" applyFont="1" applyBorder="1" applyAlignment="1">
      <alignment horizontal="center" vertical="center"/>
    </xf>
    <xf numFmtId="49" fontId="47" fillId="32" borderId="38" xfId="1043" applyNumberFormat="1" applyFont="1" applyFill="1" applyBorder="1" applyAlignment="1">
      <alignment horizontal="center" vertical="center" wrapText="1"/>
    </xf>
    <xf numFmtId="3" fontId="21" fillId="0" borderId="29" xfId="971" applyNumberFormat="1" applyFont="1" applyBorder="1" applyAlignment="1">
      <alignment horizontal="center" vertical="center" wrapText="1"/>
    </xf>
    <xf numFmtId="2" fontId="20" fillId="32" borderId="40" xfId="1043" applyNumberFormat="1" applyFont="1" applyFill="1" applyBorder="1" applyAlignment="1">
      <alignment vertical="center" wrapText="1"/>
    </xf>
    <xf numFmtId="0" fontId="47" fillId="0" borderId="60" xfId="1043" applyFont="1" applyBorder="1" applyAlignment="1">
      <alignment vertical="center" wrapText="1"/>
    </xf>
    <xf numFmtId="49" fontId="21" fillId="0" borderId="47" xfId="1043" quotePrefix="1" applyNumberFormat="1" applyFont="1" applyBorder="1" applyAlignment="1">
      <alignment horizontal="center" vertical="center" wrapText="1"/>
    </xf>
    <xf numFmtId="0" fontId="47" fillId="0" borderId="41" xfId="0" applyFont="1" applyBorder="1" applyAlignment="1">
      <alignment vertical="center" wrapText="1"/>
    </xf>
    <xf numFmtId="0" fontId="47" fillId="0" borderId="19" xfId="0" applyFont="1" applyBorder="1" applyAlignment="1">
      <alignment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20" xfId="1043" applyFont="1" applyBorder="1" applyAlignment="1">
      <alignment horizontal="center" vertical="center" wrapText="1"/>
    </xf>
    <xf numFmtId="0" fontId="21" fillId="28" borderId="5" xfId="1043" applyFont="1" applyFill="1" applyBorder="1" applyAlignment="1">
      <alignment vertical="center" wrapText="1"/>
    </xf>
    <xf numFmtId="0" fontId="21" fillId="28" borderId="5" xfId="971" applyFont="1" applyFill="1" applyBorder="1" applyAlignment="1">
      <alignment horizontal="left" vertical="center" wrapText="1"/>
    </xf>
    <xf numFmtId="0" fontId="21" fillId="0" borderId="71" xfId="0" applyFont="1" applyBorder="1" applyAlignment="1">
      <alignment horizontal="center" vertical="center" wrapText="1"/>
    </xf>
    <xf numFmtId="0" fontId="21" fillId="0" borderId="71" xfId="1043" applyFont="1" applyBorder="1" applyAlignment="1">
      <alignment horizontal="center" vertical="center" wrapText="1"/>
    </xf>
    <xf numFmtId="0" fontId="21" fillId="0" borderId="48" xfId="0" applyFont="1" applyBorder="1" applyAlignment="1">
      <alignment horizontal="center" vertical="center"/>
    </xf>
    <xf numFmtId="44" fontId="21" fillId="0" borderId="15" xfId="1587" applyFont="1" applyBorder="1" applyAlignment="1">
      <alignment horizontal="right" vertical="center"/>
    </xf>
    <xf numFmtId="0" fontId="47" fillId="0" borderId="57" xfId="1043" applyFont="1" applyBorder="1" applyAlignment="1">
      <alignment vertical="center" wrapText="1"/>
    </xf>
    <xf numFmtId="0" fontId="47" fillId="0" borderId="58" xfId="1043" applyFont="1" applyBorder="1" applyAlignment="1">
      <alignment vertical="center" wrapText="1"/>
    </xf>
    <xf numFmtId="44" fontId="47" fillId="0" borderId="59" xfId="1043" applyNumberFormat="1" applyFont="1" applyBorder="1" applyAlignment="1">
      <alignment vertical="center" wrapText="1"/>
    </xf>
    <xf numFmtId="44" fontId="45" fillId="0" borderId="5" xfId="1587" applyFont="1" applyFill="1" applyBorder="1" applyAlignment="1">
      <alignment horizontal="center" vertical="center"/>
    </xf>
    <xf numFmtId="44" fontId="21" fillId="0" borderId="5" xfId="1587" applyFont="1" applyFill="1" applyBorder="1" applyAlignment="1">
      <alignment horizontal="right" vertical="center"/>
    </xf>
    <xf numFmtId="0" fontId="1" fillId="0" borderId="0" xfId="1588"/>
    <xf numFmtId="44" fontId="21" fillId="33" borderId="59" xfId="1587" applyFont="1" applyFill="1" applyBorder="1" applyAlignment="1">
      <alignment horizontal="center" vertical="center" wrapText="1"/>
    </xf>
    <xf numFmtId="171" fontId="20" fillId="33" borderId="59" xfId="1587" applyNumberFormat="1" applyFont="1" applyFill="1" applyBorder="1" applyAlignment="1">
      <alignment horizontal="center" vertical="center" wrapText="1"/>
    </xf>
    <xf numFmtId="44" fontId="21" fillId="32" borderId="78" xfId="1587" applyFont="1" applyFill="1" applyBorder="1" applyAlignment="1">
      <alignment horizontal="center" vertical="center" wrapText="1"/>
    </xf>
    <xf numFmtId="44" fontId="21" fillId="0" borderId="30" xfId="1587" applyFont="1" applyBorder="1" applyAlignment="1">
      <alignment horizontal="center" vertical="center"/>
    </xf>
    <xf numFmtId="44" fontId="21" fillId="0" borderId="48" xfId="1587" applyFont="1" applyBorder="1" applyAlignment="1">
      <alignment horizontal="center" vertical="center"/>
    </xf>
    <xf numFmtId="44" fontId="47" fillId="0" borderId="35" xfId="1587" applyFont="1" applyBorder="1" applyAlignment="1">
      <alignment horizontal="center" vertical="center" wrapText="1"/>
    </xf>
    <xf numFmtId="44" fontId="20" fillId="32" borderId="79" xfId="1587" applyFont="1" applyFill="1" applyBorder="1" applyAlignment="1">
      <alignment vertical="center" wrapText="1"/>
    </xf>
    <xf numFmtId="44" fontId="21" fillId="0" borderId="78" xfId="1587" applyFont="1" applyBorder="1" applyAlignment="1">
      <alignment horizontal="center" vertical="center"/>
    </xf>
    <xf numFmtId="44" fontId="47" fillId="0" borderId="56" xfId="0" applyNumberFormat="1" applyFont="1" applyBorder="1" applyAlignment="1">
      <alignment vertical="center" wrapText="1"/>
    </xf>
    <xf numFmtId="44" fontId="47" fillId="0" borderId="80" xfId="0" applyNumberFormat="1" applyFont="1" applyBorder="1" applyAlignment="1">
      <alignment vertical="center" wrapText="1"/>
    </xf>
    <xf numFmtId="44" fontId="47" fillId="0" borderId="42" xfId="0" applyNumberFormat="1" applyFont="1" applyBorder="1" applyAlignment="1">
      <alignment vertical="center" wrapText="1"/>
    </xf>
    <xf numFmtId="44" fontId="47" fillId="0" borderId="63" xfId="0" applyNumberFormat="1" applyFont="1" applyBorder="1" applyAlignment="1">
      <alignment vertical="center" wrapText="1"/>
    </xf>
    <xf numFmtId="44" fontId="21" fillId="33" borderId="66" xfId="1587" applyFont="1" applyFill="1" applyBorder="1" applyAlignment="1">
      <alignment horizontal="center" vertical="center" wrapText="1"/>
    </xf>
    <xf numFmtId="0" fontId="20" fillId="33" borderId="59" xfId="1587" applyNumberFormat="1" applyFont="1" applyFill="1" applyBorder="1" applyAlignment="1">
      <alignment horizontal="center" vertical="center" wrapText="1"/>
    </xf>
    <xf numFmtId="44" fontId="20" fillId="32" borderId="39" xfId="1587" applyFont="1" applyFill="1" applyBorder="1" applyAlignment="1">
      <alignment vertical="center" wrapText="1"/>
    </xf>
    <xf numFmtId="44" fontId="47" fillId="0" borderId="35" xfId="1043" applyNumberFormat="1" applyFont="1" applyBorder="1" applyAlignment="1">
      <alignment vertical="center" wrapText="1"/>
    </xf>
    <xf numFmtId="44" fontId="47" fillId="0" borderId="48" xfId="1043" applyNumberFormat="1" applyFont="1" applyBorder="1" applyAlignment="1">
      <alignment vertical="center" wrapText="1"/>
    </xf>
    <xf numFmtId="0" fontId="47" fillId="32" borderId="0" xfId="1043" applyFont="1" applyFill="1" applyAlignment="1">
      <alignment vertical="center" wrapText="1"/>
    </xf>
    <xf numFmtId="44" fontId="20" fillId="32" borderId="78" xfId="1587" applyFont="1" applyFill="1" applyBorder="1" applyAlignment="1">
      <alignment vertical="center" wrapText="1"/>
    </xf>
    <xf numFmtId="44" fontId="47" fillId="0" borderId="63" xfId="1043" applyNumberFormat="1" applyFont="1" applyBorder="1" applyAlignment="1">
      <alignment vertical="center" wrapText="1"/>
    </xf>
    <xf numFmtId="44" fontId="47" fillId="32" borderId="39" xfId="1587" applyFont="1" applyFill="1" applyBorder="1" applyAlignment="1">
      <alignment vertical="center" wrapText="1"/>
    </xf>
    <xf numFmtId="44" fontId="21" fillId="0" borderId="30" xfId="1587" applyFont="1" applyBorder="1" applyAlignment="1">
      <alignment horizontal="center" vertical="center" wrapText="1"/>
    </xf>
    <xf numFmtId="44" fontId="21" fillId="0" borderId="48" xfId="1587" applyFont="1" applyBorder="1" applyAlignment="1">
      <alignment horizontal="center" vertical="center" wrapText="1"/>
    </xf>
    <xf numFmtId="44" fontId="21" fillId="28" borderId="30" xfId="1587" applyFont="1" applyFill="1" applyBorder="1" applyAlignment="1">
      <alignment horizontal="center" vertical="center" wrapText="1"/>
    </xf>
    <xf numFmtId="44" fontId="47" fillId="0" borderId="66" xfId="1043" applyNumberFormat="1" applyFont="1" applyBorder="1" applyAlignment="1">
      <alignment vertical="center" wrapText="1"/>
    </xf>
    <xf numFmtId="0" fontId="46" fillId="33" borderId="70" xfId="1043" applyFont="1" applyFill="1" applyBorder="1" applyAlignment="1">
      <alignment horizontal="center" vertical="center" wrapText="1"/>
    </xf>
    <xf numFmtId="0" fontId="46" fillId="33" borderId="67" xfId="1043" applyFont="1" applyFill="1" applyBorder="1" applyAlignment="1">
      <alignment horizontal="center" vertical="center" wrapText="1"/>
    </xf>
    <xf numFmtId="0" fontId="46" fillId="33" borderId="77" xfId="1043" applyFont="1" applyFill="1" applyBorder="1" applyAlignment="1">
      <alignment horizontal="center" vertical="center" wrapText="1"/>
    </xf>
    <xf numFmtId="0" fontId="47" fillId="0" borderId="61" xfId="0" applyFont="1" applyBorder="1" applyAlignment="1">
      <alignment horizontal="right" vertical="center" wrapText="1"/>
    </xf>
    <xf numFmtId="0" fontId="47" fillId="0" borderId="62" xfId="0" applyFont="1" applyBorder="1" applyAlignment="1">
      <alignment horizontal="right" vertical="center" wrapText="1"/>
    </xf>
    <xf numFmtId="0" fontId="47" fillId="0" borderId="63" xfId="0" applyFont="1" applyBorder="1" applyAlignment="1">
      <alignment horizontal="right" vertical="center" wrapText="1"/>
    </xf>
    <xf numFmtId="0" fontId="47" fillId="0" borderId="49" xfId="0" applyFont="1" applyBorder="1" applyAlignment="1">
      <alignment horizontal="right" vertical="center" wrapText="1"/>
    </xf>
    <xf numFmtId="0" fontId="47" fillId="0" borderId="50" xfId="0" applyFont="1" applyBorder="1" applyAlignment="1">
      <alignment horizontal="right" vertical="center" wrapText="1"/>
    </xf>
    <xf numFmtId="0" fontId="47" fillId="0" borderId="56" xfId="0" applyFont="1" applyBorder="1" applyAlignment="1">
      <alignment horizontal="right" vertical="center" wrapText="1"/>
    </xf>
    <xf numFmtId="0" fontId="47" fillId="0" borderId="41" xfId="0" applyFont="1" applyBorder="1" applyAlignment="1">
      <alignment horizontal="right" vertical="center" wrapText="1"/>
    </xf>
    <xf numFmtId="0" fontId="47" fillId="0" borderId="19" xfId="0" applyFont="1" applyBorder="1" applyAlignment="1">
      <alignment horizontal="right" vertical="center" wrapText="1"/>
    </xf>
    <xf numFmtId="0" fontId="47" fillId="0" borderId="42" xfId="0" applyFont="1" applyBorder="1" applyAlignment="1">
      <alignment horizontal="right" vertical="center" wrapText="1"/>
    </xf>
    <xf numFmtId="49" fontId="20" fillId="0" borderId="0" xfId="0" applyNumberFormat="1" applyFont="1" applyAlignment="1">
      <alignment horizontal="center" vertical="center" wrapText="1"/>
    </xf>
    <xf numFmtId="49" fontId="20" fillId="0" borderId="0" xfId="0" applyNumberFormat="1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46" fillId="0" borderId="61" xfId="0" applyFont="1" applyBorder="1" applyAlignment="1">
      <alignment horizontal="center" vertical="center" wrapText="1"/>
    </xf>
    <xf numFmtId="0" fontId="46" fillId="0" borderId="62" xfId="0" applyFont="1" applyBorder="1" applyAlignment="1">
      <alignment horizontal="center" vertical="center" wrapText="1"/>
    </xf>
    <xf numFmtId="0" fontId="46" fillId="0" borderId="67" xfId="0" applyFont="1" applyBorder="1" applyAlignment="1">
      <alignment horizontal="center" vertical="center" wrapText="1"/>
    </xf>
    <xf numFmtId="0" fontId="46" fillId="0" borderId="77" xfId="0" applyFont="1" applyBorder="1" applyAlignment="1">
      <alignment horizontal="center" vertical="center" wrapText="1"/>
    </xf>
    <xf numFmtId="0" fontId="46" fillId="33" borderId="57" xfId="1043" applyFont="1" applyFill="1" applyBorder="1" applyAlignment="1">
      <alignment horizontal="center" vertical="center" wrapText="1"/>
    </xf>
    <xf numFmtId="0" fontId="46" fillId="33" borderId="58" xfId="1043" applyFont="1" applyFill="1" applyBorder="1" applyAlignment="1">
      <alignment horizontal="center" vertical="center" wrapText="1"/>
    </xf>
    <xf numFmtId="0" fontId="46" fillId="33" borderId="59" xfId="1043" applyFont="1" applyFill="1" applyBorder="1" applyAlignment="1">
      <alignment horizontal="center" vertical="center" wrapText="1"/>
    </xf>
    <xf numFmtId="0" fontId="46" fillId="0" borderId="63" xfId="0" applyFont="1" applyBorder="1" applyAlignment="1">
      <alignment horizontal="center" vertical="center" wrapText="1"/>
    </xf>
    <xf numFmtId="0" fontId="47" fillId="0" borderId="61" xfId="1043" applyFont="1" applyBorder="1" applyAlignment="1">
      <alignment horizontal="right" vertical="center" wrapText="1"/>
    </xf>
    <xf numFmtId="0" fontId="47" fillId="0" borderId="62" xfId="1043" applyFont="1" applyBorder="1" applyAlignment="1">
      <alignment horizontal="right" vertical="center" wrapText="1"/>
    </xf>
    <xf numFmtId="0" fontId="47" fillId="0" borderId="63" xfId="1043" applyFont="1" applyBorder="1" applyAlignment="1">
      <alignment horizontal="right" vertical="center" wrapText="1"/>
    </xf>
    <xf numFmtId="0" fontId="47" fillId="0" borderId="41" xfId="1043" applyFont="1" applyBorder="1" applyAlignment="1">
      <alignment horizontal="right" vertical="center" wrapText="1"/>
    </xf>
    <xf numFmtId="0" fontId="47" fillId="0" borderId="19" xfId="1043" applyFont="1" applyBorder="1" applyAlignment="1">
      <alignment horizontal="right" vertical="center" wrapText="1"/>
    </xf>
    <xf numFmtId="0" fontId="47" fillId="0" borderId="47" xfId="1043" applyFont="1" applyBorder="1" applyAlignment="1">
      <alignment horizontal="right" vertical="center" wrapText="1"/>
    </xf>
    <xf numFmtId="0" fontId="47" fillId="0" borderId="15" xfId="1043" applyFont="1" applyBorder="1" applyAlignment="1">
      <alignment horizontal="right" vertical="center" wrapText="1"/>
    </xf>
    <xf numFmtId="0" fontId="47" fillId="0" borderId="48" xfId="1043" applyFont="1" applyBorder="1" applyAlignment="1">
      <alignment horizontal="right" vertical="center" wrapText="1"/>
    </xf>
    <xf numFmtId="0" fontId="47" fillId="0" borderId="33" xfId="1043" applyFont="1" applyBorder="1" applyAlignment="1">
      <alignment horizontal="right" vertical="center" wrapText="1"/>
    </xf>
    <xf numFmtId="0" fontId="47" fillId="0" borderId="34" xfId="1043" applyFont="1" applyBorder="1" applyAlignment="1">
      <alignment horizontal="right" vertical="center" wrapText="1"/>
    </xf>
    <xf numFmtId="0" fontId="47" fillId="0" borderId="35" xfId="1043" applyFont="1" applyBorder="1" applyAlignment="1">
      <alignment horizontal="right" vertical="center" wrapText="1"/>
    </xf>
    <xf numFmtId="0" fontId="47" fillId="0" borderId="55" xfId="1043" applyFont="1" applyBorder="1" applyAlignment="1">
      <alignment horizontal="right" vertical="center" wrapText="1"/>
    </xf>
    <xf numFmtId="0" fontId="47" fillId="0" borderId="60" xfId="1043" applyFont="1" applyBorder="1" applyAlignment="1">
      <alignment horizontal="right" vertical="center" wrapText="1"/>
    </xf>
    <xf numFmtId="0" fontId="47" fillId="0" borderId="37" xfId="1043" applyFont="1" applyBorder="1" applyAlignment="1">
      <alignment horizontal="right" vertical="center" wrapText="1"/>
    </xf>
    <xf numFmtId="0" fontId="47" fillId="0" borderId="57" xfId="1043" applyFont="1" applyBorder="1" applyAlignment="1">
      <alignment horizontal="right" vertical="center" wrapText="1"/>
    </xf>
    <xf numFmtId="0" fontId="47" fillId="0" borderId="58" xfId="1043" applyFont="1" applyBorder="1" applyAlignment="1">
      <alignment horizontal="right" vertical="center" wrapText="1"/>
    </xf>
    <xf numFmtId="0" fontId="47" fillId="0" borderId="59" xfId="1043" applyFont="1" applyBorder="1" applyAlignment="1">
      <alignment horizontal="right" vertical="center" wrapText="1"/>
    </xf>
    <xf numFmtId="0" fontId="1" fillId="0" borderId="29" xfId="1588" applyBorder="1" applyAlignment="1">
      <alignment horizontal="left" wrapText="1"/>
    </xf>
    <xf numFmtId="0" fontId="1" fillId="0" borderId="5" xfId="1588" applyBorder="1" applyAlignment="1">
      <alignment horizontal="left" wrapText="1"/>
    </xf>
    <xf numFmtId="0" fontId="1" fillId="0" borderId="30" xfId="1588" applyBorder="1" applyAlignment="1">
      <alignment horizontal="left" wrapText="1"/>
    </xf>
    <xf numFmtId="0" fontId="1" fillId="0" borderId="51" xfId="1588" applyBorder="1" applyAlignment="1">
      <alignment horizontal="center"/>
    </xf>
    <xf numFmtId="0" fontId="1" fillId="0" borderId="52" xfId="1588" applyBorder="1" applyAlignment="1">
      <alignment horizontal="center"/>
    </xf>
    <xf numFmtId="0" fontId="1" fillId="0" borderId="74" xfId="1588" applyBorder="1" applyAlignment="1">
      <alignment horizontal="center"/>
    </xf>
    <xf numFmtId="0" fontId="1" fillId="0" borderId="38" xfId="1588" applyBorder="1" applyAlignment="1">
      <alignment horizontal="left" wrapText="1"/>
    </xf>
    <xf numFmtId="0" fontId="1" fillId="0" borderId="44" xfId="1588" applyBorder="1" applyAlignment="1">
      <alignment horizontal="left" wrapText="1"/>
    </xf>
    <xf numFmtId="0" fontId="1" fillId="0" borderId="39" xfId="1588" applyBorder="1" applyAlignment="1">
      <alignment horizontal="left" wrapText="1"/>
    </xf>
    <xf numFmtId="0" fontId="1" fillId="0" borderId="73" xfId="1588" applyBorder="1" applyAlignment="1">
      <alignment horizontal="left" wrapText="1"/>
    </xf>
    <xf numFmtId="0" fontId="1" fillId="0" borderId="75" xfId="1588" applyBorder="1" applyAlignment="1">
      <alignment horizontal="left" wrapText="1"/>
    </xf>
    <xf numFmtId="0" fontId="1" fillId="0" borderId="76" xfId="1588" applyBorder="1" applyAlignment="1">
      <alignment horizontal="left" wrapText="1"/>
    </xf>
    <xf numFmtId="0" fontId="1" fillId="0" borderId="29" xfId="1588" applyBorder="1" applyAlignment="1">
      <alignment horizontal="left"/>
    </xf>
    <xf numFmtId="0" fontId="1" fillId="0" borderId="5" xfId="1588" applyBorder="1" applyAlignment="1">
      <alignment horizontal="left"/>
    </xf>
    <xf numFmtId="0" fontId="1" fillId="0" borderId="30" xfId="1588" applyBorder="1" applyAlignment="1">
      <alignment horizontal="left"/>
    </xf>
    <xf numFmtId="0" fontId="1" fillId="0" borderId="33" xfId="1588" applyBorder="1" applyAlignment="1">
      <alignment horizontal="left"/>
    </xf>
    <xf numFmtId="0" fontId="1" fillId="0" borderId="34" xfId="1588" applyBorder="1" applyAlignment="1">
      <alignment horizontal="left"/>
    </xf>
    <xf numFmtId="0" fontId="1" fillId="0" borderId="35" xfId="1588" applyBorder="1" applyAlignment="1">
      <alignment horizontal="left"/>
    </xf>
    <xf numFmtId="0" fontId="21" fillId="0" borderId="5" xfId="1043" applyFont="1" applyFill="1" applyBorder="1" applyAlignment="1">
      <alignment horizontal="left" vertical="center" wrapText="1"/>
    </xf>
  </cellXfs>
  <cellStyles count="1589">
    <cellStyle name="_PERSONAL" xfId="1" xr:uid="{00000000-0005-0000-0000-000000000000}"/>
    <cellStyle name="_PERSONAL_1" xfId="2" xr:uid="{00000000-0005-0000-0000-000001000000}"/>
    <cellStyle name="20% - akcent 1 2" xfId="3" xr:uid="{00000000-0005-0000-0000-000002000000}"/>
    <cellStyle name="20% - akcent 1 3" xfId="4" xr:uid="{00000000-0005-0000-0000-000003000000}"/>
    <cellStyle name="20% - akcent 1 4" xfId="5" xr:uid="{00000000-0005-0000-0000-000004000000}"/>
    <cellStyle name="20% - akcent 1 5" xfId="6" xr:uid="{00000000-0005-0000-0000-000005000000}"/>
    <cellStyle name="20% - akcent 1 6" xfId="7" xr:uid="{00000000-0005-0000-0000-000006000000}"/>
    <cellStyle name="20% - akcent 1 7" xfId="8" xr:uid="{00000000-0005-0000-0000-000007000000}"/>
    <cellStyle name="20% - akcent 1 8" xfId="9" xr:uid="{00000000-0005-0000-0000-000008000000}"/>
    <cellStyle name="20% - akcent 2 2" xfId="10" xr:uid="{00000000-0005-0000-0000-000009000000}"/>
    <cellStyle name="20% - akcent 2 3" xfId="11" xr:uid="{00000000-0005-0000-0000-00000A000000}"/>
    <cellStyle name="20% - akcent 2 4" xfId="12" xr:uid="{00000000-0005-0000-0000-00000B000000}"/>
    <cellStyle name="20% - akcent 2 5" xfId="13" xr:uid="{00000000-0005-0000-0000-00000C000000}"/>
    <cellStyle name="20% - akcent 2 6" xfId="14" xr:uid="{00000000-0005-0000-0000-00000D000000}"/>
    <cellStyle name="20% - akcent 2 7" xfId="15" xr:uid="{00000000-0005-0000-0000-00000E000000}"/>
    <cellStyle name="20% - akcent 2 8" xfId="16" xr:uid="{00000000-0005-0000-0000-00000F000000}"/>
    <cellStyle name="20% - akcent 3 2" xfId="17" xr:uid="{00000000-0005-0000-0000-000010000000}"/>
    <cellStyle name="20% - akcent 3 3" xfId="18" xr:uid="{00000000-0005-0000-0000-000011000000}"/>
    <cellStyle name="20% - akcent 3 4" xfId="19" xr:uid="{00000000-0005-0000-0000-000012000000}"/>
    <cellStyle name="20% - akcent 3 5" xfId="20" xr:uid="{00000000-0005-0000-0000-000013000000}"/>
    <cellStyle name="20% - akcent 3 6" xfId="21" xr:uid="{00000000-0005-0000-0000-000014000000}"/>
    <cellStyle name="20% - akcent 3 7" xfId="22" xr:uid="{00000000-0005-0000-0000-000015000000}"/>
    <cellStyle name="20% - akcent 3 8" xfId="23" xr:uid="{00000000-0005-0000-0000-000016000000}"/>
    <cellStyle name="20% - akcent 4 2" xfId="24" xr:uid="{00000000-0005-0000-0000-000017000000}"/>
    <cellStyle name="20% - akcent 4 3" xfId="25" xr:uid="{00000000-0005-0000-0000-000018000000}"/>
    <cellStyle name="20% - akcent 4 4" xfId="26" xr:uid="{00000000-0005-0000-0000-000019000000}"/>
    <cellStyle name="20% - akcent 4 5" xfId="27" xr:uid="{00000000-0005-0000-0000-00001A000000}"/>
    <cellStyle name="20% - akcent 4 6" xfId="28" xr:uid="{00000000-0005-0000-0000-00001B000000}"/>
    <cellStyle name="20% - akcent 4 7" xfId="29" xr:uid="{00000000-0005-0000-0000-00001C000000}"/>
    <cellStyle name="20% - akcent 4 8" xfId="30" xr:uid="{00000000-0005-0000-0000-00001D000000}"/>
    <cellStyle name="20% - akcent 5 2" xfId="31" xr:uid="{00000000-0005-0000-0000-00001E000000}"/>
    <cellStyle name="20% - akcent 5 3" xfId="32" xr:uid="{00000000-0005-0000-0000-00001F000000}"/>
    <cellStyle name="20% - akcent 5 4" xfId="33" xr:uid="{00000000-0005-0000-0000-000020000000}"/>
    <cellStyle name="20% - akcent 5 5" xfId="34" xr:uid="{00000000-0005-0000-0000-000021000000}"/>
    <cellStyle name="20% - akcent 5 6" xfId="35" xr:uid="{00000000-0005-0000-0000-000022000000}"/>
    <cellStyle name="20% - akcent 5 7" xfId="36" xr:uid="{00000000-0005-0000-0000-000023000000}"/>
    <cellStyle name="20% - akcent 5 8" xfId="37" xr:uid="{00000000-0005-0000-0000-000024000000}"/>
    <cellStyle name="20% - akcent 6 2" xfId="38" xr:uid="{00000000-0005-0000-0000-000025000000}"/>
    <cellStyle name="20% - akcent 6 3" xfId="39" xr:uid="{00000000-0005-0000-0000-000026000000}"/>
    <cellStyle name="20% - akcent 6 4" xfId="40" xr:uid="{00000000-0005-0000-0000-000027000000}"/>
    <cellStyle name="20% - akcent 6 5" xfId="41" xr:uid="{00000000-0005-0000-0000-000028000000}"/>
    <cellStyle name="20% - akcent 6 6" xfId="42" xr:uid="{00000000-0005-0000-0000-000029000000}"/>
    <cellStyle name="20% - akcent 6 7" xfId="43" xr:uid="{00000000-0005-0000-0000-00002A000000}"/>
    <cellStyle name="20% - akcent 6 8" xfId="44" xr:uid="{00000000-0005-0000-0000-00002B000000}"/>
    <cellStyle name="40% - akcent 1 2" xfId="45" xr:uid="{00000000-0005-0000-0000-00002C000000}"/>
    <cellStyle name="40% - akcent 1 3" xfId="46" xr:uid="{00000000-0005-0000-0000-00002D000000}"/>
    <cellStyle name="40% - akcent 1 4" xfId="47" xr:uid="{00000000-0005-0000-0000-00002E000000}"/>
    <cellStyle name="40% - akcent 1 5" xfId="48" xr:uid="{00000000-0005-0000-0000-00002F000000}"/>
    <cellStyle name="40% - akcent 1 6" xfId="49" xr:uid="{00000000-0005-0000-0000-000030000000}"/>
    <cellStyle name="40% - akcent 1 7" xfId="50" xr:uid="{00000000-0005-0000-0000-000031000000}"/>
    <cellStyle name="40% - akcent 1 8" xfId="51" xr:uid="{00000000-0005-0000-0000-000032000000}"/>
    <cellStyle name="40% - akcent 2 2" xfId="52" xr:uid="{00000000-0005-0000-0000-000033000000}"/>
    <cellStyle name="40% - akcent 2 3" xfId="53" xr:uid="{00000000-0005-0000-0000-000034000000}"/>
    <cellStyle name="40% - akcent 2 4" xfId="54" xr:uid="{00000000-0005-0000-0000-000035000000}"/>
    <cellStyle name="40% - akcent 2 5" xfId="55" xr:uid="{00000000-0005-0000-0000-000036000000}"/>
    <cellStyle name="40% - akcent 2 6" xfId="56" xr:uid="{00000000-0005-0000-0000-000037000000}"/>
    <cellStyle name="40% - akcent 2 7" xfId="57" xr:uid="{00000000-0005-0000-0000-000038000000}"/>
    <cellStyle name="40% - akcent 2 8" xfId="58" xr:uid="{00000000-0005-0000-0000-000039000000}"/>
    <cellStyle name="40% - akcent 3 2" xfId="59" xr:uid="{00000000-0005-0000-0000-00003A000000}"/>
    <cellStyle name="40% - akcent 3 3" xfId="60" xr:uid="{00000000-0005-0000-0000-00003B000000}"/>
    <cellStyle name="40% - akcent 3 4" xfId="61" xr:uid="{00000000-0005-0000-0000-00003C000000}"/>
    <cellStyle name="40% - akcent 3 5" xfId="62" xr:uid="{00000000-0005-0000-0000-00003D000000}"/>
    <cellStyle name="40% - akcent 3 6" xfId="63" xr:uid="{00000000-0005-0000-0000-00003E000000}"/>
    <cellStyle name="40% - akcent 3 7" xfId="64" xr:uid="{00000000-0005-0000-0000-00003F000000}"/>
    <cellStyle name="40% - akcent 3 8" xfId="65" xr:uid="{00000000-0005-0000-0000-000040000000}"/>
    <cellStyle name="40% - akcent 4 2" xfId="66" xr:uid="{00000000-0005-0000-0000-000041000000}"/>
    <cellStyle name="40% - akcent 4 3" xfId="67" xr:uid="{00000000-0005-0000-0000-000042000000}"/>
    <cellStyle name="40% - akcent 4 4" xfId="68" xr:uid="{00000000-0005-0000-0000-000043000000}"/>
    <cellStyle name="40% - akcent 4 5" xfId="69" xr:uid="{00000000-0005-0000-0000-000044000000}"/>
    <cellStyle name="40% - akcent 4 6" xfId="70" xr:uid="{00000000-0005-0000-0000-000045000000}"/>
    <cellStyle name="40% - akcent 4 7" xfId="71" xr:uid="{00000000-0005-0000-0000-000046000000}"/>
    <cellStyle name="40% - akcent 4 8" xfId="72" xr:uid="{00000000-0005-0000-0000-000047000000}"/>
    <cellStyle name="40% - akcent 5 2" xfId="73" xr:uid="{00000000-0005-0000-0000-000048000000}"/>
    <cellStyle name="40% - akcent 5 3" xfId="74" xr:uid="{00000000-0005-0000-0000-000049000000}"/>
    <cellStyle name="40% - akcent 5 4" xfId="75" xr:uid="{00000000-0005-0000-0000-00004A000000}"/>
    <cellStyle name="40% - akcent 5 5" xfId="76" xr:uid="{00000000-0005-0000-0000-00004B000000}"/>
    <cellStyle name="40% - akcent 5 6" xfId="77" xr:uid="{00000000-0005-0000-0000-00004C000000}"/>
    <cellStyle name="40% - akcent 5 7" xfId="78" xr:uid="{00000000-0005-0000-0000-00004D000000}"/>
    <cellStyle name="40% - akcent 5 8" xfId="79" xr:uid="{00000000-0005-0000-0000-00004E000000}"/>
    <cellStyle name="40% - akcent 6 2" xfId="80" xr:uid="{00000000-0005-0000-0000-00004F000000}"/>
    <cellStyle name="40% - akcent 6 3" xfId="81" xr:uid="{00000000-0005-0000-0000-000050000000}"/>
    <cellStyle name="40% - akcent 6 4" xfId="82" xr:uid="{00000000-0005-0000-0000-000051000000}"/>
    <cellStyle name="40% - akcent 6 5" xfId="83" xr:uid="{00000000-0005-0000-0000-000052000000}"/>
    <cellStyle name="40% - akcent 6 6" xfId="84" xr:uid="{00000000-0005-0000-0000-000053000000}"/>
    <cellStyle name="40% - akcent 6 7" xfId="85" xr:uid="{00000000-0005-0000-0000-000054000000}"/>
    <cellStyle name="40% - akcent 6 8" xfId="86" xr:uid="{00000000-0005-0000-0000-000055000000}"/>
    <cellStyle name="60% - akcent 1 2" xfId="87" xr:uid="{00000000-0005-0000-0000-000056000000}"/>
    <cellStyle name="60% - akcent 1 3" xfId="88" xr:uid="{00000000-0005-0000-0000-000057000000}"/>
    <cellStyle name="60% - akcent 1 4" xfId="89" xr:uid="{00000000-0005-0000-0000-000058000000}"/>
    <cellStyle name="60% - akcent 1 5" xfId="90" xr:uid="{00000000-0005-0000-0000-000059000000}"/>
    <cellStyle name="60% - akcent 1 6" xfId="91" xr:uid="{00000000-0005-0000-0000-00005A000000}"/>
    <cellStyle name="60% - akcent 1 7" xfId="92" xr:uid="{00000000-0005-0000-0000-00005B000000}"/>
    <cellStyle name="60% - akcent 1 8" xfId="93" xr:uid="{00000000-0005-0000-0000-00005C000000}"/>
    <cellStyle name="60% - akcent 2 2" xfId="94" xr:uid="{00000000-0005-0000-0000-00005D000000}"/>
    <cellStyle name="60% - akcent 2 3" xfId="95" xr:uid="{00000000-0005-0000-0000-00005E000000}"/>
    <cellStyle name="60% - akcent 2 4" xfId="96" xr:uid="{00000000-0005-0000-0000-00005F000000}"/>
    <cellStyle name="60% - akcent 2 5" xfId="97" xr:uid="{00000000-0005-0000-0000-000060000000}"/>
    <cellStyle name="60% - akcent 2 6" xfId="98" xr:uid="{00000000-0005-0000-0000-000061000000}"/>
    <cellStyle name="60% - akcent 2 7" xfId="99" xr:uid="{00000000-0005-0000-0000-000062000000}"/>
    <cellStyle name="60% - akcent 2 8" xfId="100" xr:uid="{00000000-0005-0000-0000-000063000000}"/>
    <cellStyle name="60% - akcent 3 2" xfId="101" xr:uid="{00000000-0005-0000-0000-000064000000}"/>
    <cellStyle name="60% - akcent 3 3" xfId="102" xr:uid="{00000000-0005-0000-0000-000065000000}"/>
    <cellStyle name="60% - akcent 3 4" xfId="103" xr:uid="{00000000-0005-0000-0000-000066000000}"/>
    <cellStyle name="60% - akcent 3 5" xfId="104" xr:uid="{00000000-0005-0000-0000-000067000000}"/>
    <cellStyle name="60% - akcent 3 6" xfId="105" xr:uid="{00000000-0005-0000-0000-000068000000}"/>
    <cellStyle name="60% - akcent 3 7" xfId="106" xr:uid="{00000000-0005-0000-0000-000069000000}"/>
    <cellStyle name="60% - akcent 3 8" xfId="107" xr:uid="{00000000-0005-0000-0000-00006A000000}"/>
    <cellStyle name="60% - akcent 4 2" xfId="108" xr:uid="{00000000-0005-0000-0000-00006B000000}"/>
    <cellStyle name="60% - akcent 4 3" xfId="109" xr:uid="{00000000-0005-0000-0000-00006C000000}"/>
    <cellStyle name="60% - akcent 4 4" xfId="110" xr:uid="{00000000-0005-0000-0000-00006D000000}"/>
    <cellStyle name="60% - akcent 4 5" xfId="111" xr:uid="{00000000-0005-0000-0000-00006E000000}"/>
    <cellStyle name="60% - akcent 4 6" xfId="112" xr:uid="{00000000-0005-0000-0000-00006F000000}"/>
    <cellStyle name="60% - akcent 4 7" xfId="113" xr:uid="{00000000-0005-0000-0000-000070000000}"/>
    <cellStyle name="60% - akcent 4 8" xfId="114" xr:uid="{00000000-0005-0000-0000-000071000000}"/>
    <cellStyle name="60% - akcent 5 2" xfId="115" xr:uid="{00000000-0005-0000-0000-000072000000}"/>
    <cellStyle name="60% - akcent 5 3" xfId="116" xr:uid="{00000000-0005-0000-0000-000073000000}"/>
    <cellStyle name="60% - akcent 5 4" xfId="117" xr:uid="{00000000-0005-0000-0000-000074000000}"/>
    <cellStyle name="60% - akcent 5 5" xfId="118" xr:uid="{00000000-0005-0000-0000-000075000000}"/>
    <cellStyle name="60% - akcent 5 6" xfId="119" xr:uid="{00000000-0005-0000-0000-000076000000}"/>
    <cellStyle name="60% - akcent 5 7" xfId="120" xr:uid="{00000000-0005-0000-0000-000077000000}"/>
    <cellStyle name="60% - akcent 5 8" xfId="121" xr:uid="{00000000-0005-0000-0000-000078000000}"/>
    <cellStyle name="60% - akcent 6 2" xfId="122" xr:uid="{00000000-0005-0000-0000-000079000000}"/>
    <cellStyle name="60% - akcent 6 3" xfId="123" xr:uid="{00000000-0005-0000-0000-00007A000000}"/>
    <cellStyle name="60% - akcent 6 4" xfId="124" xr:uid="{00000000-0005-0000-0000-00007B000000}"/>
    <cellStyle name="60% - akcent 6 5" xfId="125" xr:uid="{00000000-0005-0000-0000-00007C000000}"/>
    <cellStyle name="60% - akcent 6 6" xfId="126" xr:uid="{00000000-0005-0000-0000-00007D000000}"/>
    <cellStyle name="60% - akcent 6 7" xfId="127" xr:uid="{00000000-0005-0000-0000-00007E000000}"/>
    <cellStyle name="60% - akcent 6 8" xfId="128" xr:uid="{00000000-0005-0000-0000-00007F000000}"/>
    <cellStyle name="Akcent 1 2" xfId="129" xr:uid="{00000000-0005-0000-0000-000080000000}"/>
    <cellStyle name="Akcent 1 3" xfId="130" xr:uid="{00000000-0005-0000-0000-000081000000}"/>
    <cellStyle name="Akcent 1 4" xfId="131" xr:uid="{00000000-0005-0000-0000-000082000000}"/>
    <cellStyle name="Akcent 1 5" xfId="132" xr:uid="{00000000-0005-0000-0000-000083000000}"/>
    <cellStyle name="Akcent 1 6" xfId="133" xr:uid="{00000000-0005-0000-0000-000084000000}"/>
    <cellStyle name="Akcent 1 7" xfId="134" xr:uid="{00000000-0005-0000-0000-000085000000}"/>
    <cellStyle name="Akcent 1 8" xfId="135" xr:uid="{00000000-0005-0000-0000-000086000000}"/>
    <cellStyle name="Akcent 2 2" xfId="136" xr:uid="{00000000-0005-0000-0000-000087000000}"/>
    <cellStyle name="Akcent 2 3" xfId="137" xr:uid="{00000000-0005-0000-0000-000088000000}"/>
    <cellStyle name="Akcent 2 4" xfId="138" xr:uid="{00000000-0005-0000-0000-000089000000}"/>
    <cellStyle name="Akcent 2 5" xfId="139" xr:uid="{00000000-0005-0000-0000-00008A000000}"/>
    <cellStyle name="Akcent 2 6" xfId="140" xr:uid="{00000000-0005-0000-0000-00008B000000}"/>
    <cellStyle name="Akcent 2 7" xfId="141" xr:uid="{00000000-0005-0000-0000-00008C000000}"/>
    <cellStyle name="Akcent 2 8" xfId="142" xr:uid="{00000000-0005-0000-0000-00008D000000}"/>
    <cellStyle name="Akcent 3 2" xfId="143" xr:uid="{00000000-0005-0000-0000-00008E000000}"/>
    <cellStyle name="Akcent 3 3" xfId="144" xr:uid="{00000000-0005-0000-0000-00008F000000}"/>
    <cellStyle name="Akcent 3 4" xfId="145" xr:uid="{00000000-0005-0000-0000-000090000000}"/>
    <cellStyle name="Akcent 3 5" xfId="146" xr:uid="{00000000-0005-0000-0000-000091000000}"/>
    <cellStyle name="Akcent 3 6" xfId="147" xr:uid="{00000000-0005-0000-0000-000092000000}"/>
    <cellStyle name="Akcent 3 7" xfId="148" xr:uid="{00000000-0005-0000-0000-000093000000}"/>
    <cellStyle name="Akcent 3 8" xfId="149" xr:uid="{00000000-0005-0000-0000-000094000000}"/>
    <cellStyle name="Akcent 4 2" xfId="150" xr:uid="{00000000-0005-0000-0000-000095000000}"/>
    <cellStyle name="Akcent 4 3" xfId="151" xr:uid="{00000000-0005-0000-0000-000096000000}"/>
    <cellStyle name="Akcent 4 4" xfId="152" xr:uid="{00000000-0005-0000-0000-000097000000}"/>
    <cellStyle name="Akcent 4 5" xfId="153" xr:uid="{00000000-0005-0000-0000-000098000000}"/>
    <cellStyle name="Akcent 4 6" xfId="154" xr:uid="{00000000-0005-0000-0000-000099000000}"/>
    <cellStyle name="Akcent 4 7" xfId="155" xr:uid="{00000000-0005-0000-0000-00009A000000}"/>
    <cellStyle name="Akcent 4 8" xfId="156" xr:uid="{00000000-0005-0000-0000-00009B000000}"/>
    <cellStyle name="Akcent 5 2" xfId="157" xr:uid="{00000000-0005-0000-0000-00009C000000}"/>
    <cellStyle name="Akcent 5 3" xfId="158" xr:uid="{00000000-0005-0000-0000-00009D000000}"/>
    <cellStyle name="Akcent 5 4" xfId="159" xr:uid="{00000000-0005-0000-0000-00009E000000}"/>
    <cellStyle name="Akcent 5 5" xfId="160" xr:uid="{00000000-0005-0000-0000-00009F000000}"/>
    <cellStyle name="Akcent 5 6" xfId="161" xr:uid="{00000000-0005-0000-0000-0000A0000000}"/>
    <cellStyle name="Akcent 5 7" xfId="162" xr:uid="{00000000-0005-0000-0000-0000A1000000}"/>
    <cellStyle name="Akcent 5 8" xfId="163" xr:uid="{00000000-0005-0000-0000-0000A2000000}"/>
    <cellStyle name="Akcent 6 2" xfId="164" xr:uid="{00000000-0005-0000-0000-0000A3000000}"/>
    <cellStyle name="Akcent 6 3" xfId="165" xr:uid="{00000000-0005-0000-0000-0000A4000000}"/>
    <cellStyle name="Akcent 6 4" xfId="166" xr:uid="{00000000-0005-0000-0000-0000A5000000}"/>
    <cellStyle name="Akcent 6 5" xfId="167" xr:uid="{00000000-0005-0000-0000-0000A6000000}"/>
    <cellStyle name="Akcent 6 6" xfId="168" xr:uid="{00000000-0005-0000-0000-0000A7000000}"/>
    <cellStyle name="Akcent 6 7" xfId="169" xr:uid="{00000000-0005-0000-0000-0000A8000000}"/>
    <cellStyle name="Akcent 6 8" xfId="170" xr:uid="{00000000-0005-0000-0000-0000A9000000}"/>
    <cellStyle name="Celda de comprobación 2" xfId="171" xr:uid="{00000000-0005-0000-0000-0000AA000000}"/>
    <cellStyle name="Currency 2" xfId="172" xr:uid="{00000000-0005-0000-0000-0000AB000000}"/>
    <cellStyle name="Currency 2 2" xfId="173" xr:uid="{00000000-0005-0000-0000-0000AC000000}"/>
    <cellStyle name="Currency 2 3" xfId="174" xr:uid="{00000000-0005-0000-0000-0000AD000000}"/>
    <cellStyle name="Dane wejściowe 2" xfId="175" xr:uid="{00000000-0005-0000-0000-0000AE000000}"/>
    <cellStyle name="Dane wejściowe 2 2" xfId="176" xr:uid="{00000000-0005-0000-0000-0000AF000000}"/>
    <cellStyle name="Dane wejściowe 2 3" xfId="177" xr:uid="{00000000-0005-0000-0000-0000B0000000}"/>
    <cellStyle name="Dane wejściowe 2 4" xfId="178" xr:uid="{00000000-0005-0000-0000-0000B1000000}"/>
    <cellStyle name="Dane wejściowe 3" xfId="179" xr:uid="{00000000-0005-0000-0000-0000B2000000}"/>
    <cellStyle name="Dane wejściowe 3 2" xfId="180" xr:uid="{00000000-0005-0000-0000-0000B3000000}"/>
    <cellStyle name="Dane wejściowe 3 3" xfId="181" xr:uid="{00000000-0005-0000-0000-0000B4000000}"/>
    <cellStyle name="Dane wejściowe 3 4" xfId="182" xr:uid="{00000000-0005-0000-0000-0000B5000000}"/>
    <cellStyle name="Dane wejściowe 4" xfId="183" xr:uid="{00000000-0005-0000-0000-0000B6000000}"/>
    <cellStyle name="Dane wejściowe 4 2" xfId="184" xr:uid="{00000000-0005-0000-0000-0000B7000000}"/>
    <cellStyle name="Dane wejściowe 4 3" xfId="185" xr:uid="{00000000-0005-0000-0000-0000B8000000}"/>
    <cellStyle name="Dane wejściowe 4 4" xfId="186" xr:uid="{00000000-0005-0000-0000-0000B9000000}"/>
    <cellStyle name="Dane wejściowe 5" xfId="187" xr:uid="{00000000-0005-0000-0000-0000BA000000}"/>
    <cellStyle name="Dane wejściowe 5 2" xfId="188" xr:uid="{00000000-0005-0000-0000-0000BB000000}"/>
    <cellStyle name="Dane wejściowe 5 3" xfId="189" xr:uid="{00000000-0005-0000-0000-0000BC000000}"/>
    <cellStyle name="Dane wejściowe 5 4" xfId="190" xr:uid="{00000000-0005-0000-0000-0000BD000000}"/>
    <cellStyle name="Dane wejściowe 6" xfId="191" xr:uid="{00000000-0005-0000-0000-0000BE000000}"/>
    <cellStyle name="Dane wejściowe 6 2" xfId="192" xr:uid="{00000000-0005-0000-0000-0000BF000000}"/>
    <cellStyle name="Dane wejściowe 6 3" xfId="193" xr:uid="{00000000-0005-0000-0000-0000C0000000}"/>
    <cellStyle name="Dane wejściowe 6 4" xfId="194" xr:uid="{00000000-0005-0000-0000-0000C1000000}"/>
    <cellStyle name="Dane wejściowe 7" xfId="195" xr:uid="{00000000-0005-0000-0000-0000C2000000}"/>
    <cellStyle name="Dane wejściowe 7 2" xfId="196" xr:uid="{00000000-0005-0000-0000-0000C3000000}"/>
    <cellStyle name="Dane wejściowe 7 3" xfId="197" xr:uid="{00000000-0005-0000-0000-0000C4000000}"/>
    <cellStyle name="Dane wejściowe 7 4" xfId="198" xr:uid="{00000000-0005-0000-0000-0000C5000000}"/>
    <cellStyle name="Dane wejściowe 8" xfId="199" xr:uid="{00000000-0005-0000-0000-0000C6000000}"/>
    <cellStyle name="Dane wejściowe 8 2" xfId="200" xr:uid="{00000000-0005-0000-0000-0000C7000000}"/>
    <cellStyle name="Dane wejściowe 8 3" xfId="201" xr:uid="{00000000-0005-0000-0000-0000C8000000}"/>
    <cellStyle name="Dane wejściowe 8 4" xfId="202" xr:uid="{00000000-0005-0000-0000-0000C9000000}"/>
    <cellStyle name="Dane wyjściowe 2" xfId="203" xr:uid="{00000000-0005-0000-0000-0000CA000000}"/>
    <cellStyle name="Dane wyjściowe 2 2" xfId="204" xr:uid="{00000000-0005-0000-0000-0000CB000000}"/>
    <cellStyle name="Dane wyjściowe 2 3" xfId="205" xr:uid="{00000000-0005-0000-0000-0000CC000000}"/>
    <cellStyle name="Dane wyjściowe 2 4" xfId="206" xr:uid="{00000000-0005-0000-0000-0000CD000000}"/>
    <cellStyle name="Dane wyjściowe 3" xfId="207" xr:uid="{00000000-0005-0000-0000-0000CE000000}"/>
    <cellStyle name="Dane wyjściowe 3 2" xfId="208" xr:uid="{00000000-0005-0000-0000-0000CF000000}"/>
    <cellStyle name="Dane wyjściowe 3 3" xfId="209" xr:uid="{00000000-0005-0000-0000-0000D0000000}"/>
    <cellStyle name="Dane wyjściowe 3 4" xfId="210" xr:uid="{00000000-0005-0000-0000-0000D1000000}"/>
    <cellStyle name="Dane wyjściowe 4" xfId="211" xr:uid="{00000000-0005-0000-0000-0000D2000000}"/>
    <cellStyle name="Dane wyjściowe 4 2" xfId="212" xr:uid="{00000000-0005-0000-0000-0000D3000000}"/>
    <cellStyle name="Dane wyjściowe 4 3" xfId="213" xr:uid="{00000000-0005-0000-0000-0000D4000000}"/>
    <cellStyle name="Dane wyjściowe 4 4" xfId="214" xr:uid="{00000000-0005-0000-0000-0000D5000000}"/>
    <cellStyle name="Dane wyjściowe 5" xfId="215" xr:uid="{00000000-0005-0000-0000-0000D6000000}"/>
    <cellStyle name="Dane wyjściowe 5 2" xfId="216" xr:uid="{00000000-0005-0000-0000-0000D7000000}"/>
    <cellStyle name="Dane wyjściowe 5 3" xfId="217" xr:uid="{00000000-0005-0000-0000-0000D8000000}"/>
    <cellStyle name="Dane wyjściowe 5 4" xfId="218" xr:uid="{00000000-0005-0000-0000-0000D9000000}"/>
    <cellStyle name="Dane wyjściowe 6" xfId="219" xr:uid="{00000000-0005-0000-0000-0000DA000000}"/>
    <cellStyle name="Dane wyjściowe 6 2" xfId="220" xr:uid="{00000000-0005-0000-0000-0000DB000000}"/>
    <cellStyle name="Dane wyjściowe 6 3" xfId="221" xr:uid="{00000000-0005-0000-0000-0000DC000000}"/>
    <cellStyle name="Dane wyjściowe 6 4" xfId="222" xr:uid="{00000000-0005-0000-0000-0000DD000000}"/>
    <cellStyle name="Dane wyjściowe 7" xfId="223" xr:uid="{00000000-0005-0000-0000-0000DE000000}"/>
    <cellStyle name="Dane wyjściowe 7 2" xfId="224" xr:uid="{00000000-0005-0000-0000-0000DF000000}"/>
    <cellStyle name="Dane wyjściowe 7 3" xfId="225" xr:uid="{00000000-0005-0000-0000-0000E0000000}"/>
    <cellStyle name="Dane wyjściowe 7 4" xfId="226" xr:uid="{00000000-0005-0000-0000-0000E1000000}"/>
    <cellStyle name="Dane wyjściowe 8" xfId="227" xr:uid="{00000000-0005-0000-0000-0000E2000000}"/>
    <cellStyle name="Dane wyjściowe 8 2" xfId="228" xr:uid="{00000000-0005-0000-0000-0000E3000000}"/>
    <cellStyle name="Dane wyjściowe 8 3" xfId="229" xr:uid="{00000000-0005-0000-0000-0000E4000000}"/>
    <cellStyle name="Dane wyjściowe 8 4" xfId="230" xr:uid="{00000000-0005-0000-0000-0000E5000000}"/>
    <cellStyle name="Divider" xfId="231" xr:uid="{00000000-0005-0000-0000-0000E6000000}"/>
    <cellStyle name="Dobre 2" xfId="232" xr:uid="{00000000-0005-0000-0000-0000E7000000}"/>
    <cellStyle name="Dobre 3" xfId="233" xr:uid="{00000000-0005-0000-0000-0000E8000000}"/>
    <cellStyle name="Dobre 4" xfId="234" xr:uid="{00000000-0005-0000-0000-0000E9000000}"/>
    <cellStyle name="Dobre 5" xfId="235" xr:uid="{00000000-0005-0000-0000-0000EA000000}"/>
    <cellStyle name="Dobre 6" xfId="236" xr:uid="{00000000-0005-0000-0000-0000EB000000}"/>
    <cellStyle name="Dobre 7" xfId="237" xr:uid="{00000000-0005-0000-0000-0000EC000000}"/>
    <cellStyle name="Dobre 8" xfId="238" xr:uid="{00000000-0005-0000-0000-0000ED000000}"/>
    <cellStyle name="Entrada 2" xfId="239" xr:uid="{00000000-0005-0000-0000-0000EE000000}"/>
    <cellStyle name="ExternalShValue" xfId="240" xr:uid="{00000000-0005-0000-0000-0000EF000000}"/>
    <cellStyle name="FormulaValue" xfId="241" xr:uid="{00000000-0005-0000-0000-0000F0000000}"/>
    <cellStyle name="Grey" xfId="242" xr:uid="{00000000-0005-0000-0000-0000F1000000}"/>
    <cellStyle name="Input [yellow]" xfId="243" xr:uid="{00000000-0005-0000-0000-0000F2000000}"/>
    <cellStyle name="Input [yellow] 2" xfId="244" xr:uid="{00000000-0005-0000-0000-0000F3000000}"/>
    <cellStyle name="InputValue" xfId="245" xr:uid="{00000000-0005-0000-0000-0000F4000000}"/>
    <cellStyle name="Komórka połączona 2" xfId="246" xr:uid="{00000000-0005-0000-0000-0000F5000000}"/>
    <cellStyle name="Komórka połączona 3" xfId="247" xr:uid="{00000000-0005-0000-0000-0000F6000000}"/>
    <cellStyle name="Komórka połączona 4" xfId="248" xr:uid="{00000000-0005-0000-0000-0000F7000000}"/>
    <cellStyle name="Komórka połączona 5" xfId="249" xr:uid="{00000000-0005-0000-0000-0000F8000000}"/>
    <cellStyle name="Komórka połączona 6" xfId="250" xr:uid="{00000000-0005-0000-0000-0000F9000000}"/>
    <cellStyle name="Komórka połączona 7" xfId="251" xr:uid="{00000000-0005-0000-0000-0000FA000000}"/>
    <cellStyle name="Komórka połączona 8" xfId="252" xr:uid="{00000000-0005-0000-0000-0000FB000000}"/>
    <cellStyle name="Komórka zaznaczona 2" xfId="253" xr:uid="{00000000-0005-0000-0000-0000FC000000}"/>
    <cellStyle name="Komórka zaznaczona 3" xfId="254" xr:uid="{00000000-0005-0000-0000-0000FD000000}"/>
    <cellStyle name="Komórka zaznaczona 4" xfId="255" xr:uid="{00000000-0005-0000-0000-0000FE000000}"/>
    <cellStyle name="Komórka zaznaczona 5" xfId="256" xr:uid="{00000000-0005-0000-0000-0000FF000000}"/>
    <cellStyle name="Komórka zaznaczona 6" xfId="257" xr:uid="{00000000-0005-0000-0000-000000010000}"/>
    <cellStyle name="Komórka zaznaczona 7" xfId="258" xr:uid="{00000000-0005-0000-0000-000001010000}"/>
    <cellStyle name="Komórka zaznaczona 8" xfId="259" xr:uid="{00000000-0005-0000-0000-000002010000}"/>
    <cellStyle name="Millares [0] 2" xfId="260" xr:uid="{00000000-0005-0000-0000-000003010000}"/>
    <cellStyle name="Millares [0] 3" xfId="261" xr:uid="{00000000-0005-0000-0000-000004010000}"/>
    <cellStyle name="Moneda [0] 2" xfId="262" xr:uid="{00000000-0005-0000-0000-000005010000}"/>
    <cellStyle name="Moneda [0] 3" xfId="263" xr:uid="{00000000-0005-0000-0000-000006010000}"/>
    <cellStyle name="Moneda [0] 3 10" xfId="264" xr:uid="{00000000-0005-0000-0000-000007010000}"/>
    <cellStyle name="Moneda [0] 3 10 2" xfId="265" xr:uid="{00000000-0005-0000-0000-000008010000}"/>
    <cellStyle name="Moneda [0] 3 10 3" xfId="266" xr:uid="{00000000-0005-0000-0000-000009010000}"/>
    <cellStyle name="Moneda [0] 3 11" xfId="267" xr:uid="{00000000-0005-0000-0000-00000A010000}"/>
    <cellStyle name="Moneda [0] 3 12" xfId="268" xr:uid="{00000000-0005-0000-0000-00000B010000}"/>
    <cellStyle name="Moneda [0] 3 2" xfId="269" xr:uid="{00000000-0005-0000-0000-00000C010000}"/>
    <cellStyle name="Moneda [0] 3 2 2" xfId="270" xr:uid="{00000000-0005-0000-0000-00000D010000}"/>
    <cellStyle name="Moneda [0] 3 2 2 2" xfId="271" xr:uid="{00000000-0005-0000-0000-00000E010000}"/>
    <cellStyle name="Moneda [0] 3 2 2 2 2" xfId="272" xr:uid="{00000000-0005-0000-0000-00000F010000}"/>
    <cellStyle name="Moneda [0] 3 2 2 2 2 2" xfId="273" xr:uid="{00000000-0005-0000-0000-000010010000}"/>
    <cellStyle name="Moneda [0] 3 2 2 2 2 2 2" xfId="274" xr:uid="{00000000-0005-0000-0000-000011010000}"/>
    <cellStyle name="Moneda [0] 3 2 2 2 2 2 2 2" xfId="275" xr:uid="{00000000-0005-0000-0000-000012010000}"/>
    <cellStyle name="Moneda [0] 3 2 2 2 2 2 2 2 2" xfId="276" xr:uid="{00000000-0005-0000-0000-000013010000}"/>
    <cellStyle name="Moneda [0] 3 2 2 2 2 2 2 2 3" xfId="277" xr:uid="{00000000-0005-0000-0000-000014010000}"/>
    <cellStyle name="Moneda [0] 3 2 2 2 2 2 2 3" xfId="278" xr:uid="{00000000-0005-0000-0000-000015010000}"/>
    <cellStyle name="Moneda [0] 3 2 2 2 2 2 2 4" xfId="279" xr:uid="{00000000-0005-0000-0000-000016010000}"/>
    <cellStyle name="Moneda [0] 3 2 2 2 2 2 3" xfId="280" xr:uid="{00000000-0005-0000-0000-000017010000}"/>
    <cellStyle name="Moneda [0] 3 2 2 2 2 2 3 2" xfId="281" xr:uid="{00000000-0005-0000-0000-000018010000}"/>
    <cellStyle name="Moneda [0] 3 2 2 2 2 2 3 3" xfId="282" xr:uid="{00000000-0005-0000-0000-000019010000}"/>
    <cellStyle name="Moneda [0] 3 2 2 2 2 2 4" xfId="283" xr:uid="{00000000-0005-0000-0000-00001A010000}"/>
    <cellStyle name="Moneda [0] 3 2 2 2 2 2 5" xfId="284" xr:uid="{00000000-0005-0000-0000-00001B010000}"/>
    <cellStyle name="Moneda [0] 3 2 2 2 2 3" xfId="285" xr:uid="{00000000-0005-0000-0000-00001C010000}"/>
    <cellStyle name="Moneda [0] 3 2 2 2 2 3 2" xfId="286" xr:uid="{00000000-0005-0000-0000-00001D010000}"/>
    <cellStyle name="Moneda [0] 3 2 2 2 2 3 2 2" xfId="287" xr:uid="{00000000-0005-0000-0000-00001E010000}"/>
    <cellStyle name="Moneda [0] 3 2 2 2 2 3 2 3" xfId="288" xr:uid="{00000000-0005-0000-0000-00001F010000}"/>
    <cellStyle name="Moneda [0] 3 2 2 2 2 3 3" xfId="289" xr:uid="{00000000-0005-0000-0000-000020010000}"/>
    <cellStyle name="Moneda [0] 3 2 2 2 2 3 4" xfId="290" xr:uid="{00000000-0005-0000-0000-000021010000}"/>
    <cellStyle name="Moneda [0] 3 2 2 2 2 4" xfId="291" xr:uid="{00000000-0005-0000-0000-000022010000}"/>
    <cellStyle name="Moneda [0] 3 2 2 2 2 4 2" xfId="292" xr:uid="{00000000-0005-0000-0000-000023010000}"/>
    <cellStyle name="Moneda [0] 3 2 2 2 2 4 3" xfId="293" xr:uid="{00000000-0005-0000-0000-000024010000}"/>
    <cellStyle name="Moneda [0] 3 2 2 2 2 5" xfId="294" xr:uid="{00000000-0005-0000-0000-000025010000}"/>
    <cellStyle name="Moneda [0] 3 2 2 2 2 6" xfId="295" xr:uid="{00000000-0005-0000-0000-000026010000}"/>
    <cellStyle name="Moneda [0] 3 2 2 2 3" xfId="296" xr:uid="{00000000-0005-0000-0000-000027010000}"/>
    <cellStyle name="Moneda [0] 3 2 2 2 3 2" xfId="297" xr:uid="{00000000-0005-0000-0000-000028010000}"/>
    <cellStyle name="Moneda [0] 3 2 2 2 3 2 2" xfId="298" xr:uid="{00000000-0005-0000-0000-000029010000}"/>
    <cellStyle name="Moneda [0] 3 2 2 2 3 2 2 2" xfId="299" xr:uid="{00000000-0005-0000-0000-00002A010000}"/>
    <cellStyle name="Moneda [0] 3 2 2 2 3 2 2 3" xfId="300" xr:uid="{00000000-0005-0000-0000-00002B010000}"/>
    <cellStyle name="Moneda [0] 3 2 2 2 3 2 3" xfId="301" xr:uid="{00000000-0005-0000-0000-00002C010000}"/>
    <cellStyle name="Moneda [0] 3 2 2 2 3 2 4" xfId="302" xr:uid="{00000000-0005-0000-0000-00002D010000}"/>
    <cellStyle name="Moneda [0] 3 2 2 2 3 3" xfId="303" xr:uid="{00000000-0005-0000-0000-00002E010000}"/>
    <cellStyle name="Moneda [0] 3 2 2 2 3 3 2" xfId="304" xr:uid="{00000000-0005-0000-0000-00002F010000}"/>
    <cellStyle name="Moneda [0] 3 2 2 2 3 3 3" xfId="305" xr:uid="{00000000-0005-0000-0000-000030010000}"/>
    <cellStyle name="Moneda [0] 3 2 2 2 3 4" xfId="306" xr:uid="{00000000-0005-0000-0000-000031010000}"/>
    <cellStyle name="Moneda [0] 3 2 2 2 3 5" xfId="307" xr:uid="{00000000-0005-0000-0000-000032010000}"/>
    <cellStyle name="Moneda [0] 3 2 2 2 4" xfId="308" xr:uid="{00000000-0005-0000-0000-000033010000}"/>
    <cellStyle name="Moneda [0] 3 2 2 2 4 2" xfId="309" xr:uid="{00000000-0005-0000-0000-000034010000}"/>
    <cellStyle name="Moneda [0] 3 2 2 2 4 2 2" xfId="310" xr:uid="{00000000-0005-0000-0000-000035010000}"/>
    <cellStyle name="Moneda [0] 3 2 2 2 4 2 3" xfId="311" xr:uid="{00000000-0005-0000-0000-000036010000}"/>
    <cellStyle name="Moneda [0] 3 2 2 2 4 3" xfId="312" xr:uid="{00000000-0005-0000-0000-000037010000}"/>
    <cellStyle name="Moneda [0] 3 2 2 2 4 4" xfId="313" xr:uid="{00000000-0005-0000-0000-000038010000}"/>
    <cellStyle name="Moneda [0] 3 2 2 2 5" xfId="314" xr:uid="{00000000-0005-0000-0000-000039010000}"/>
    <cellStyle name="Moneda [0] 3 2 2 2 5 2" xfId="315" xr:uid="{00000000-0005-0000-0000-00003A010000}"/>
    <cellStyle name="Moneda [0] 3 2 2 2 5 3" xfId="316" xr:uid="{00000000-0005-0000-0000-00003B010000}"/>
    <cellStyle name="Moneda [0] 3 2 2 2 6" xfId="317" xr:uid="{00000000-0005-0000-0000-00003C010000}"/>
    <cellStyle name="Moneda [0] 3 2 2 2 7" xfId="318" xr:uid="{00000000-0005-0000-0000-00003D010000}"/>
    <cellStyle name="Moneda [0] 3 2 2 3" xfId="319" xr:uid="{00000000-0005-0000-0000-00003E010000}"/>
    <cellStyle name="Moneda [0] 3 2 2 3 2" xfId="320" xr:uid="{00000000-0005-0000-0000-00003F010000}"/>
    <cellStyle name="Moneda [0] 3 2 2 3 2 2" xfId="321" xr:uid="{00000000-0005-0000-0000-000040010000}"/>
    <cellStyle name="Moneda [0] 3 2 2 3 2 2 2" xfId="322" xr:uid="{00000000-0005-0000-0000-000041010000}"/>
    <cellStyle name="Moneda [0] 3 2 2 3 2 2 2 2" xfId="323" xr:uid="{00000000-0005-0000-0000-000042010000}"/>
    <cellStyle name="Moneda [0] 3 2 2 3 2 2 2 3" xfId="324" xr:uid="{00000000-0005-0000-0000-000043010000}"/>
    <cellStyle name="Moneda [0] 3 2 2 3 2 2 3" xfId="325" xr:uid="{00000000-0005-0000-0000-000044010000}"/>
    <cellStyle name="Moneda [0] 3 2 2 3 2 2 4" xfId="326" xr:uid="{00000000-0005-0000-0000-000045010000}"/>
    <cellStyle name="Moneda [0] 3 2 2 3 2 3" xfId="327" xr:uid="{00000000-0005-0000-0000-000046010000}"/>
    <cellStyle name="Moneda [0] 3 2 2 3 2 3 2" xfId="328" xr:uid="{00000000-0005-0000-0000-000047010000}"/>
    <cellStyle name="Moneda [0] 3 2 2 3 2 3 3" xfId="329" xr:uid="{00000000-0005-0000-0000-000048010000}"/>
    <cellStyle name="Moneda [0] 3 2 2 3 2 4" xfId="330" xr:uid="{00000000-0005-0000-0000-000049010000}"/>
    <cellStyle name="Moneda [0] 3 2 2 3 2 5" xfId="331" xr:uid="{00000000-0005-0000-0000-00004A010000}"/>
    <cellStyle name="Moneda [0] 3 2 2 3 3" xfId="332" xr:uid="{00000000-0005-0000-0000-00004B010000}"/>
    <cellStyle name="Moneda [0] 3 2 2 3 3 2" xfId="333" xr:uid="{00000000-0005-0000-0000-00004C010000}"/>
    <cellStyle name="Moneda [0] 3 2 2 3 3 2 2" xfId="334" xr:uid="{00000000-0005-0000-0000-00004D010000}"/>
    <cellStyle name="Moneda [0] 3 2 2 3 3 2 3" xfId="335" xr:uid="{00000000-0005-0000-0000-00004E010000}"/>
    <cellStyle name="Moneda [0] 3 2 2 3 3 3" xfId="336" xr:uid="{00000000-0005-0000-0000-00004F010000}"/>
    <cellStyle name="Moneda [0] 3 2 2 3 3 4" xfId="337" xr:uid="{00000000-0005-0000-0000-000050010000}"/>
    <cellStyle name="Moneda [0] 3 2 2 3 4" xfId="338" xr:uid="{00000000-0005-0000-0000-000051010000}"/>
    <cellStyle name="Moneda [0] 3 2 2 3 4 2" xfId="339" xr:uid="{00000000-0005-0000-0000-000052010000}"/>
    <cellStyle name="Moneda [0] 3 2 2 3 4 3" xfId="340" xr:uid="{00000000-0005-0000-0000-000053010000}"/>
    <cellStyle name="Moneda [0] 3 2 2 3 5" xfId="341" xr:uid="{00000000-0005-0000-0000-000054010000}"/>
    <cellStyle name="Moneda [0] 3 2 2 3 6" xfId="342" xr:uid="{00000000-0005-0000-0000-000055010000}"/>
    <cellStyle name="Moneda [0] 3 2 2 4" xfId="343" xr:uid="{00000000-0005-0000-0000-000056010000}"/>
    <cellStyle name="Moneda [0] 3 2 2 4 2" xfId="344" xr:uid="{00000000-0005-0000-0000-000057010000}"/>
    <cellStyle name="Moneda [0] 3 2 2 4 2 2" xfId="345" xr:uid="{00000000-0005-0000-0000-000058010000}"/>
    <cellStyle name="Moneda [0] 3 2 2 4 2 2 2" xfId="346" xr:uid="{00000000-0005-0000-0000-000059010000}"/>
    <cellStyle name="Moneda [0] 3 2 2 4 2 2 3" xfId="347" xr:uid="{00000000-0005-0000-0000-00005A010000}"/>
    <cellStyle name="Moneda [0] 3 2 2 4 2 3" xfId="348" xr:uid="{00000000-0005-0000-0000-00005B010000}"/>
    <cellStyle name="Moneda [0] 3 2 2 4 2 4" xfId="349" xr:uid="{00000000-0005-0000-0000-00005C010000}"/>
    <cellStyle name="Moneda [0] 3 2 2 4 3" xfId="350" xr:uid="{00000000-0005-0000-0000-00005D010000}"/>
    <cellStyle name="Moneda [0] 3 2 2 4 3 2" xfId="351" xr:uid="{00000000-0005-0000-0000-00005E010000}"/>
    <cellStyle name="Moneda [0] 3 2 2 4 3 3" xfId="352" xr:uid="{00000000-0005-0000-0000-00005F010000}"/>
    <cellStyle name="Moneda [0] 3 2 2 4 4" xfId="353" xr:uid="{00000000-0005-0000-0000-000060010000}"/>
    <cellStyle name="Moneda [0] 3 2 2 4 5" xfId="354" xr:uid="{00000000-0005-0000-0000-000061010000}"/>
    <cellStyle name="Moneda [0] 3 2 2 5" xfId="355" xr:uid="{00000000-0005-0000-0000-000062010000}"/>
    <cellStyle name="Moneda [0] 3 2 2 5 2" xfId="356" xr:uid="{00000000-0005-0000-0000-000063010000}"/>
    <cellStyle name="Moneda [0] 3 2 2 5 2 2" xfId="357" xr:uid="{00000000-0005-0000-0000-000064010000}"/>
    <cellStyle name="Moneda [0] 3 2 2 5 2 3" xfId="358" xr:uid="{00000000-0005-0000-0000-000065010000}"/>
    <cellStyle name="Moneda [0] 3 2 2 5 3" xfId="359" xr:uid="{00000000-0005-0000-0000-000066010000}"/>
    <cellStyle name="Moneda [0] 3 2 2 5 4" xfId="360" xr:uid="{00000000-0005-0000-0000-000067010000}"/>
    <cellStyle name="Moneda [0] 3 2 2 6" xfId="361" xr:uid="{00000000-0005-0000-0000-000068010000}"/>
    <cellStyle name="Moneda [0] 3 2 2 6 2" xfId="362" xr:uid="{00000000-0005-0000-0000-000069010000}"/>
    <cellStyle name="Moneda [0] 3 2 2 6 3" xfId="363" xr:uid="{00000000-0005-0000-0000-00006A010000}"/>
    <cellStyle name="Moneda [0] 3 2 2 7" xfId="364" xr:uid="{00000000-0005-0000-0000-00006B010000}"/>
    <cellStyle name="Moneda [0] 3 2 2 8" xfId="365" xr:uid="{00000000-0005-0000-0000-00006C010000}"/>
    <cellStyle name="Moneda [0] 3 2 3" xfId="366" xr:uid="{00000000-0005-0000-0000-00006D010000}"/>
    <cellStyle name="Moneda [0] 3 2 3 2" xfId="367" xr:uid="{00000000-0005-0000-0000-00006E010000}"/>
    <cellStyle name="Moneda [0] 3 2 3 2 2" xfId="368" xr:uid="{00000000-0005-0000-0000-00006F010000}"/>
    <cellStyle name="Moneda [0] 3 2 3 2 2 2" xfId="369" xr:uid="{00000000-0005-0000-0000-000070010000}"/>
    <cellStyle name="Moneda [0] 3 2 3 2 2 2 2" xfId="370" xr:uid="{00000000-0005-0000-0000-000071010000}"/>
    <cellStyle name="Moneda [0] 3 2 3 2 2 2 2 2" xfId="371" xr:uid="{00000000-0005-0000-0000-000072010000}"/>
    <cellStyle name="Moneda [0] 3 2 3 2 2 2 2 3" xfId="372" xr:uid="{00000000-0005-0000-0000-000073010000}"/>
    <cellStyle name="Moneda [0] 3 2 3 2 2 2 3" xfId="373" xr:uid="{00000000-0005-0000-0000-000074010000}"/>
    <cellStyle name="Moneda [0] 3 2 3 2 2 2 4" xfId="374" xr:uid="{00000000-0005-0000-0000-000075010000}"/>
    <cellStyle name="Moneda [0] 3 2 3 2 2 3" xfId="375" xr:uid="{00000000-0005-0000-0000-000076010000}"/>
    <cellStyle name="Moneda [0] 3 2 3 2 2 3 2" xfId="376" xr:uid="{00000000-0005-0000-0000-000077010000}"/>
    <cellStyle name="Moneda [0] 3 2 3 2 2 3 3" xfId="377" xr:uid="{00000000-0005-0000-0000-000078010000}"/>
    <cellStyle name="Moneda [0] 3 2 3 2 2 4" xfId="378" xr:uid="{00000000-0005-0000-0000-000079010000}"/>
    <cellStyle name="Moneda [0] 3 2 3 2 2 5" xfId="379" xr:uid="{00000000-0005-0000-0000-00007A010000}"/>
    <cellStyle name="Moneda [0] 3 2 3 2 3" xfId="380" xr:uid="{00000000-0005-0000-0000-00007B010000}"/>
    <cellStyle name="Moneda [0] 3 2 3 2 3 2" xfId="381" xr:uid="{00000000-0005-0000-0000-00007C010000}"/>
    <cellStyle name="Moneda [0] 3 2 3 2 3 2 2" xfId="382" xr:uid="{00000000-0005-0000-0000-00007D010000}"/>
    <cellStyle name="Moneda [0] 3 2 3 2 3 2 3" xfId="383" xr:uid="{00000000-0005-0000-0000-00007E010000}"/>
    <cellStyle name="Moneda [0] 3 2 3 2 3 3" xfId="384" xr:uid="{00000000-0005-0000-0000-00007F010000}"/>
    <cellStyle name="Moneda [0] 3 2 3 2 3 4" xfId="385" xr:uid="{00000000-0005-0000-0000-000080010000}"/>
    <cellStyle name="Moneda [0] 3 2 3 2 4" xfId="386" xr:uid="{00000000-0005-0000-0000-000081010000}"/>
    <cellStyle name="Moneda [0] 3 2 3 2 4 2" xfId="387" xr:uid="{00000000-0005-0000-0000-000082010000}"/>
    <cellStyle name="Moneda [0] 3 2 3 2 4 3" xfId="388" xr:uid="{00000000-0005-0000-0000-000083010000}"/>
    <cellStyle name="Moneda [0] 3 2 3 2 5" xfId="389" xr:uid="{00000000-0005-0000-0000-000084010000}"/>
    <cellStyle name="Moneda [0] 3 2 3 2 6" xfId="390" xr:uid="{00000000-0005-0000-0000-000085010000}"/>
    <cellStyle name="Moneda [0] 3 2 3 3" xfId="391" xr:uid="{00000000-0005-0000-0000-000086010000}"/>
    <cellStyle name="Moneda [0] 3 2 3 3 2" xfId="392" xr:uid="{00000000-0005-0000-0000-000087010000}"/>
    <cellStyle name="Moneda [0] 3 2 3 3 2 2" xfId="393" xr:uid="{00000000-0005-0000-0000-000088010000}"/>
    <cellStyle name="Moneda [0] 3 2 3 3 2 2 2" xfId="394" xr:uid="{00000000-0005-0000-0000-000089010000}"/>
    <cellStyle name="Moneda [0] 3 2 3 3 2 2 3" xfId="395" xr:uid="{00000000-0005-0000-0000-00008A010000}"/>
    <cellStyle name="Moneda [0] 3 2 3 3 2 3" xfId="396" xr:uid="{00000000-0005-0000-0000-00008B010000}"/>
    <cellStyle name="Moneda [0] 3 2 3 3 2 4" xfId="397" xr:uid="{00000000-0005-0000-0000-00008C010000}"/>
    <cellStyle name="Moneda [0] 3 2 3 3 3" xfId="398" xr:uid="{00000000-0005-0000-0000-00008D010000}"/>
    <cellStyle name="Moneda [0] 3 2 3 3 3 2" xfId="399" xr:uid="{00000000-0005-0000-0000-00008E010000}"/>
    <cellStyle name="Moneda [0] 3 2 3 3 3 3" xfId="400" xr:uid="{00000000-0005-0000-0000-00008F010000}"/>
    <cellStyle name="Moneda [0] 3 2 3 3 4" xfId="401" xr:uid="{00000000-0005-0000-0000-000090010000}"/>
    <cellStyle name="Moneda [0] 3 2 3 3 5" xfId="402" xr:uid="{00000000-0005-0000-0000-000091010000}"/>
    <cellStyle name="Moneda [0] 3 2 3 4" xfId="403" xr:uid="{00000000-0005-0000-0000-000092010000}"/>
    <cellStyle name="Moneda [0] 3 2 3 4 2" xfId="404" xr:uid="{00000000-0005-0000-0000-000093010000}"/>
    <cellStyle name="Moneda [0] 3 2 3 4 2 2" xfId="405" xr:uid="{00000000-0005-0000-0000-000094010000}"/>
    <cellStyle name="Moneda [0] 3 2 3 4 2 3" xfId="406" xr:uid="{00000000-0005-0000-0000-000095010000}"/>
    <cellStyle name="Moneda [0] 3 2 3 4 3" xfId="407" xr:uid="{00000000-0005-0000-0000-000096010000}"/>
    <cellStyle name="Moneda [0] 3 2 3 4 4" xfId="408" xr:uid="{00000000-0005-0000-0000-000097010000}"/>
    <cellStyle name="Moneda [0] 3 2 3 5" xfId="409" xr:uid="{00000000-0005-0000-0000-000098010000}"/>
    <cellStyle name="Moneda [0] 3 2 3 5 2" xfId="410" xr:uid="{00000000-0005-0000-0000-000099010000}"/>
    <cellStyle name="Moneda [0] 3 2 3 5 3" xfId="411" xr:uid="{00000000-0005-0000-0000-00009A010000}"/>
    <cellStyle name="Moneda [0] 3 2 3 6" xfId="412" xr:uid="{00000000-0005-0000-0000-00009B010000}"/>
    <cellStyle name="Moneda [0] 3 2 3 7" xfId="413" xr:uid="{00000000-0005-0000-0000-00009C010000}"/>
    <cellStyle name="Moneda [0] 3 2 4" xfId="414" xr:uid="{00000000-0005-0000-0000-00009D010000}"/>
    <cellStyle name="Moneda [0] 3 2 4 2" xfId="415" xr:uid="{00000000-0005-0000-0000-00009E010000}"/>
    <cellStyle name="Moneda [0] 3 2 4 2 2" xfId="416" xr:uid="{00000000-0005-0000-0000-00009F010000}"/>
    <cellStyle name="Moneda [0] 3 2 4 2 2 2" xfId="417" xr:uid="{00000000-0005-0000-0000-0000A0010000}"/>
    <cellStyle name="Moneda [0] 3 2 4 2 2 2 2" xfId="418" xr:uid="{00000000-0005-0000-0000-0000A1010000}"/>
    <cellStyle name="Moneda [0] 3 2 4 2 2 2 3" xfId="419" xr:uid="{00000000-0005-0000-0000-0000A2010000}"/>
    <cellStyle name="Moneda [0] 3 2 4 2 2 3" xfId="420" xr:uid="{00000000-0005-0000-0000-0000A3010000}"/>
    <cellStyle name="Moneda [0] 3 2 4 2 2 4" xfId="421" xr:uid="{00000000-0005-0000-0000-0000A4010000}"/>
    <cellStyle name="Moneda [0] 3 2 4 2 3" xfId="422" xr:uid="{00000000-0005-0000-0000-0000A5010000}"/>
    <cellStyle name="Moneda [0] 3 2 4 2 3 2" xfId="423" xr:uid="{00000000-0005-0000-0000-0000A6010000}"/>
    <cellStyle name="Moneda [0] 3 2 4 2 3 3" xfId="424" xr:uid="{00000000-0005-0000-0000-0000A7010000}"/>
    <cellStyle name="Moneda [0] 3 2 4 2 4" xfId="425" xr:uid="{00000000-0005-0000-0000-0000A8010000}"/>
    <cellStyle name="Moneda [0] 3 2 4 2 5" xfId="426" xr:uid="{00000000-0005-0000-0000-0000A9010000}"/>
    <cellStyle name="Moneda [0] 3 2 4 3" xfId="427" xr:uid="{00000000-0005-0000-0000-0000AA010000}"/>
    <cellStyle name="Moneda [0] 3 2 4 3 2" xfId="428" xr:uid="{00000000-0005-0000-0000-0000AB010000}"/>
    <cellStyle name="Moneda [0] 3 2 4 3 2 2" xfId="429" xr:uid="{00000000-0005-0000-0000-0000AC010000}"/>
    <cellStyle name="Moneda [0] 3 2 4 3 2 3" xfId="430" xr:uid="{00000000-0005-0000-0000-0000AD010000}"/>
    <cellStyle name="Moneda [0] 3 2 4 3 3" xfId="431" xr:uid="{00000000-0005-0000-0000-0000AE010000}"/>
    <cellStyle name="Moneda [0] 3 2 4 3 4" xfId="432" xr:uid="{00000000-0005-0000-0000-0000AF010000}"/>
    <cellStyle name="Moneda [0] 3 2 4 4" xfId="433" xr:uid="{00000000-0005-0000-0000-0000B0010000}"/>
    <cellStyle name="Moneda [0] 3 2 4 4 2" xfId="434" xr:uid="{00000000-0005-0000-0000-0000B1010000}"/>
    <cellStyle name="Moneda [0] 3 2 4 4 3" xfId="435" xr:uid="{00000000-0005-0000-0000-0000B2010000}"/>
    <cellStyle name="Moneda [0] 3 2 4 5" xfId="436" xr:uid="{00000000-0005-0000-0000-0000B3010000}"/>
    <cellStyle name="Moneda [0] 3 2 4 6" xfId="437" xr:uid="{00000000-0005-0000-0000-0000B4010000}"/>
    <cellStyle name="Moneda [0] 3 2 5" xfId="438" xr:uid="{00000000-0005-0000-0000-0000B5010000}"/>
    <cellStyle name="Moneda [0] 3 2 5 2" xfId="439" xr:uid="{00000000-0005-0000-0000-0000B6010000}"/>
    <cellStyle name="Moneda [0] 3 2 5 2 2" xfId="440" xr:uid="{00000000-0005-0000-0000-0000B7010000}"/>
    <cellStyle name="Moneda [0] 3 2 5 2 2 2" xfId="441" xr:uid="{00000000-0005-0000-0000-0000B8010000}"/>
    <cellStyle name="Moneda [0] 3 2 5 2 2 3" xfId="442" xr:uid="{00000000-0005-0000-0000-0000B9010000}"/>
    <cellStyle name="Moneda [0] 3 2 5 2 3" xfId="443" xr:uid="{00000000-0005-0000-0000-0000BA010000}"/>
    <cellStyle name="Moneda [0] 3 2 5 2 4" xfId="444" xr:uid="{00000000-0005-0000-0000-0000BB010000}"/>
    <cellStyle name="Moneda [0] 3 2 5 3" xfId="445" xr:uid="{00000000-0005-0000-0000-0000BC010000}"/>
    <cellStyle name="Moneda [0] 3 2 5 3 2" xfId="446" xr:uid="{00000000-0005-0000-0000-0000BD010000}"/>
    <cellStyle name="Moneda [0] 3 2 5 3 3" xfId="447" xr:uid="{00000000-0005-0000-0000-0000BE010000}"/>
    <cellStyle name="Moneda [0] 3 2 5 4" xfId="448" xr:uid="{00000000-0005-0000-0000-0000BF010000}"/>
    <cellStyle name="Moneda [0] 3 2 5 5" xfId="449" xr:uid="{00000000-0005-0000-0000-0000C0010000}"/>
    <cellStyle name="Moneda [0] 3 2 6" xfId="450" xr:uid="{00000000-0005-0000-0000-0000C1010000}"/>
    <cellStyle name="Moneda [0] 3 2 6 2" xfId="451" xr:uid="{00000000-0005-0000-0000-0000C2010000}"/>
    <cellStyle name="Moneda [0] 3 2 6 2 2" xfId="452" xr:uid="{00000000-0005-0000-0000-0000C3010000}"/>
    <cellStyle name="Moneda [0] 3 2 6 2 3" xfId="453" xr:uid="{00000000-0005-0000-0000-0000C4010000}"/>
    <cellStyle name="Moneda [0] 3 2 6 3" xfId="454" xr:uid="{00000000-0005-0000-0000-0000C5010000}"/>
    <cellStyle name="Moneda [0] 3 2 6 4" xfId="455" xr:uid="{00000000-0005-0000-0000-0000C6010000}"/>
    <cellStyle name="Moneda [0] 3 2 7" xfId="456" xr:uid="{00000000-0005-0000-0000-0000C7010000}"/>
    <cellStyle name="Moneda [0] 3 2 7 2" xfId="457" xr:uid="{00000000-0005-0000-0000-0000C8010000}"/>
    <cellStyle name="Moneda [0] 3 2 7 3" xfId="458" xr:uid="{00000000-0005-0000-0000-0000C9010000}"/>
    <cellStyle name="Moneda [0] 3 2 8" xfId="459" xr:uid="{00000000-0005-0000-0000-0000CA010000}"/>
    <cellStyle name="Moneda [0] 3 2 9" xfId="460" xr:uid="{00000000-0005-0000-0000-0000CB010000}"/>
    <cellStyle name="Moneda [0] 3 3" xfId="461" xr:uid="{00000000-0005-0000-0000-0000CC010000}"/>
    <cellStyle name="Moneda [0] 3 3 2" xfId="462" xr:uid="{00000000-0005-0000-0000-0000CD010000}"/>
    <cellStyle name="Moneda [0] 3 3 2 2" xfId="463" xr:uid="{00000000-0005-0000-0000-0000CE010000}"/>
    <cellStyle name="Moneda [0] 3 3 2 2 2" xfId="464" xr:uid="{00000000-0005-0000-0000-0000CF010000}"/>
    <cellStyle name="Moneda [0] 3 3 2 2 2 2" xfId="465" xr:uid="{00000000-0005-0000-0000-0000D0010000}"/>
    <cellStyle name="Moneda [0] 3 3 2 2 2 2 2" xfId="466" xr:uid="{00000000-0005-0000-0000-0000D1010000}"/>
    <cellStyle name="Moneda [0] 3 3 2 2 2 2 2 2" xfId="467" xr:uid="{00000000-0005-0000-0000-0000D2010000}"/>
    <cellStyle name="Moneda [0] 3 3 2 2 2 2 2 3" xfId="468" xr:uid="{00000000-0005-0000-0000-0000D3010000}"/>
    <cellStyle name="Moneda [0] 3 3 2 2 2 2 3" xfId="469" xr:uid="{00000000-0005-0000-0000-0000D4010000}"/>
    <cellStyle name="Moneda [0] 3 3 2 2 2 2 4" xfId="470" xr:uid="{00000000-0005-0000-0000-0000D5010000}"/>
    <cellStyle name="Moneda [0] 3 3 2 2 2 3" xfId="471" xr:uid="{00000000-0005-0000-0000-0000D6010000}"/>
    <cellStyle name="Moneda [0] 3 3 2 2 2 3 2" xfId="472" xr:uid="{00000000-0005-0000-0000-0000D7010000}"/>
    <cellStyle name="Moneda [0] 3 3 2 2 2 3 3" xfId="473" xr:uid="{00000000-0005-0000-0000-0000D8010000}"/>
    <cellStyle name="Moneda [0] 3 3 2 2 2 4" xfId="474" xr:uid="{00000000-0005-0000-0000-0000D9010000}"/>
    <cellStyle name="Moneda [0] 3 3 2 2 2 5" xfId="475" xr:uid="{00000000-0005-0000-0000-0000DA010000}"/>
    <cellStyle name="Moneda [0] 3 3 2 2 3" xfId="476" xr:uid="{00000000-0005-0000-0000-0000DB010000}"/>
    <cellStyle name="Moneda [0] 3 3 2 2 3 2" xfId="477" xr:uid="{00000000-0005-0000-0000-0000DC010000}"/>
    <cellStyle name="Moneda [0] 3 3 2 2 3 2 2" xfId="478" xr:uid="{00000000-0005-0000-0000-0000DD010000}"/>
    <cellStyle name="Moneda [0] 3 3 2 2 3 2 3" xfId="479" xr:uid="{00000000-0005-0000-0000-0000DE010000}"/>
    <cellStyle name="Moneda [0] 3 3 2 2 3 3" xfId="480" xr:uid="{00000000-0005-0000-0000-0000DF010000}"/>
    <cellStyle name="Moneda [0] 3 3 2 2 3 4" xfId="481" xr:uid="{00000000-0005-0000-0000-0000E0010000}"/>
    <cellStyle name="Moneda [0] 3 3 2 2 4" xfId="482" xr:uid="{00000000-0005-0000-0000-0000E1010000}"/>
    <cellStyle name="Moneda [0] 3 3 2 2 4 2" xfId="483" xr:uid="{00000000-0005-0000-0000-0000E2010000}"/>
    <cellStyle name="Moneda [0] 3 3 2 2 4 3" xfId="484" xr:uid="{00000000-0005-0000-0000-0000E3010000}"/>
    <cellStyle name="Moneda [0] 3 3 2 2 5" xfId="485" xr:uid="{00000000-0005-0000-0000-0000E4010000}"/>
    <cellStyle name="Moneda [0] 3 3 2 2 6" xfId="486" xr:uid="{00000000-0005-0000-0000-0000E5010000}"/>
    <cellStyle name="Moneda [0] 3 3 2 3" xfId="487" xr:uid="{00000000-0005-0000-0000-0000E6010000}"/>
    <cellStyle name="Moneda [0] 3 3 2 3 2" xfId="488" xr:uid="{00000000-0005-0000-0000-0000E7010000}"/>
    <cellStyle name="Moneda [0] 3 3 2 3 2 2" xfId="489" xr:uid="{00000000-0005-0000-0000-0000E8010000}"/>
    <cellStyle name="Moneda [0] 3 3 2 3 2 2 2" xfId="490" xr:uid="{00000000-0005-0000-0000-0000E9010000}"/>
    <cellStyle name="Moneda [0] 3 3 2 3 2 2 3" xfId="491" xr:uid="{00000000-0005-0000-0000-0000EA010000}"/>
    <cellStyle name="Moneda [0] 3 3 2 3 2 3" xfId="492" xr:uid="{00000000-0005-0000-0000-0000EB010000}"/>
    <cellStyle name="Moneda [0] 3 3 2 3 2 4" xfId="493" xr:uid="{00000000-0005-0000-0000-0000EC010000}"/>
    <cellStyle name="Moneda [0] 3 3 2 3 3" xfId="494" xr:uid="{00000000-0005-0000-0000-0000ED010000}"/>
    <cellStyle name="Moneda [0] 3 3 2 3 3 2" xfId="495" xr:uid="{00000000-0005-0000-0000-0000EE010000}"/>
    <cellStyle name="Moneda [0] 3 3 2 3 3 3" xfId="496" xr:uid="{00000000-0005-0000-0000-0000EF010000}"/>
    <cellStyle name="Moneda [0] 3 3 2 3 4" xfId="497" xr:uid="{00000000-0005-0000-0000-0000F0010000}"/>
    <cellStyle name="Moneda [0] 3 3 2 3 5" xfId="498" xr:uid="{00000000-0005-0000-0000-0000F1010000}"/>
    <cellStyle name="Moneda [0] 3 3 2 4" xfId="499" xr:uid="{00000000-0005-0000-0000-0000F2010000}"/>
    <cellStyle name="Moneda [0] 3 3 2 4 2" xfId="500" xr:uid="{00000000-0005-0000-0000-0000F3010000}"/>
    <cellStyle name="Moneda [0] 3 3 2 4 2 2" xfId="501" xr:uid="{00000000-0005-0000-0000-0000F4010000}"/>
    <cellStyle name="Moneda [0] 3 3 2 4 2 3" xfId="502" xr:uid="{00000000-0005-0000-0000-0000F5010000}"/>
    <cellStyle name="Moneda [0] 3 3 2 4 3" xfId="503" xr:uid="{00000000-0005-0000-0000-0000F6010000}"/>
    <cellStyle name="Moneda [0] 3 3 2 4 4" xfId="504" xr:uid="{00000000-0005-0000-0000-0000F7010000}"/>
    <cellStyle name="Moneda [0] 3 3 2 5" xfId="505" xr:uid="{00000000-0005-0000-0000-0000F8010000}"/>
    <cellStyle name="Moneda [0] 3 3 2 5 2" xfId="506" xr:uid="{00000000-0005-0000-0000-0000F9010000}"/>
    <cellStyle name="Moneda [0] 3 3 2 5 3" xfId="507" xr:uid="{00000000-0005-0000-0000-0000FA010000}"/>
    <cellStyle name="Moneda [0] 3 3 2 6" xfId="508" xr:uid="{00000000-0005-0000-0000-0000FB010000}"/>
    <cellStyle name="Moneda [0] 3 3 2 7" xfId="509" xr:uid="{00000000-0005-0000-0000-0000FC010000}"/>
    <cellStyle name="Moneda [0] 3 3 3" xfId="510" xr:uid="{00000000-0005-0000-0000-0000FD010000}"/>
    <cellStyle name="Moneda [0] 3 3 3 2" xfId="511" xr:uid="{00000000-0005-0000-0000-0000FE010000}"/>
    <cellStyle name="Moneda [0] 3 3 3 2 2" xfId="512" xr:uid="{00000000-0005-0000-0000-0000FF010000}"/>
    <cellStyle name="Moneda [0] 3 3 3 2 2 2" xfId="513" xr:uid="{00000000-0005-0000-0000-000000020000}"/>
    <cellStyle name="Moneda [0] 3 3 3 2 2 2 2" xfId="514" xr:uid="{00000000-0005-0000-0000-000001020000}"/>
    <cellStyle name="Moneda [0] 3 3 3 2 2 2 3" xfId="515" xr:uid="{00000000-0005-0000-0000-000002020000}"/>
    <cellStyle name="Moneda [0] 3 3 3 2 2 3" xfId="516" xr:uid="{00000000-0005-0000-0000-000003020000}"/>
    <cellStyle name="Moneda [0] 3 3 3 2 2 4" xfId="517" xr:uid="{00000000-0005-0000-0000-000004020000}"/>
    <cellStyle name="Moneda [0] 3 3 3 2 3" xfId="518" xr:uid="{00000000-0005-0000-0000-000005020000}"/>
    <cellStyle name="Moneda [0] 3 3 3 2 3 2" xfId="519" xr:uid="{00000000-0005-0000-0000-000006020000}"/>
    <cellStyle name="Moneda [0] 3 3 3 2 3 3" xfId="520" xr:uid="{00000000-0005-0000-0000-000007020000}"/>
    <cellStyle name="Moneda [0] 3 3 3 2 4" xfId="521" xr:uid="{00000000-0005-0000-0000-000008020000}"/>
    <cellStyle name="Moneda [0] 3 3 3 2 5" xfId="522" xr:uid="{00000000-0005-0000-0000-000009020000}"/>
    <cellStyle name="Moneda [0] 3 3 3 3" xfId="523" xr:uid="{00000000-0005-0000-0000-00000A020000}"/>
    <cellStyle name="Moneda [0] 3 3 3 3 2" xfId="524" xr:uid="{00000000-0005-0000-0000-00000B020000}"/>
    <cellStyle name="Moneda [0] 3 3 3 3 2 2" xfId="525" xr:uid="{00000000-0005-0000-0000-00000C020000}"/>
    <cellStyle name="Moneda [0] 3 3 3 3 2 3" xfId="526" xr:uid="{00000000-0005-0000-0000-00000D020000}"/>
    <cellStyle name="Moneda [0] 3 3 3 3 3" xfId="527" xr:uid="{00000000-0005-0000-0000-00000E020000}"/>
    <cellStyle name="Moneda [0] 3 3 3 3 4" xfId="528" xr:uid="{00000000-0005-0000-0000-00000F020000}"/>
    <cellStyle name="Moneda [0] 3 3 3 4" xfId="529" xr:uid="{00000000-0005-0000-0000-000010020000}"/>
    <cellStyle name="Moneda [0] 3 3 3 4 2" xfId="530" xr:uid="{00000000-0005-0000-0000-000011020000}"/>
    <cellStyle name="Moneda [0] 3 3 3 4 3" xfId="531" xr:uid="{00000000-0005-0000-0000-000012020000}"/>
    <cellStyle name="Moneda [0] 3 3 3 5" xfId="532" xr:uid="{00000000-0005-0000-0000-000013020000}"/>
    <cellStyle name="Moneda [0] 3 3 3 6" xfId="533" xr:uid="{00000000-0005-0000-0000-000014020000}"/>
    <cellStyle name="Moneda [0] 3 3 4" xfId="534" xr:uid="{00000000-0005-0000-0000-000015020000}"/>
    <cellStyle name="Moneda [0] 3 3 4 2" xfId="535" xr:uid="{00000000-0005-0000-0000-000016020000}"/>
    <cellStyle name="Moneda [0] 3 3 4 2 2" xfId="536" xr:uid="{00000000-0005-0000-0000-000017020000}"/>
    <cellStyle name="Moneda [0] 3 3 4 2 2 2" xfId="537" xr:uid="{00000000-0005-0000-0000-000018020000}"/>
    <cellStyle name="Moneda [0] 3 3 4 2 2 3" xfId="538" xr:uid="{00000000-0005-0000-0000-000019020000}"/>
    <cellStyle name="Moneda [0] 3 3 4 2 3" xfId="539" xr:uid="{00000000-0005-0000-0000-00001A020000}"/>
    <cellStyle name="Moneda [0] 3 3 4 2 4" xfId="540" xr:uid="{00000000-0005-0000-0000-00001B020000}"/>
    <cellStyle name="Moneda [0] 3 3 4 3" xfId="541" xr:uid="{00000000-0005-0000-0000-00001C020000}"/>
    <cellStyle name="Moneda [0] 3 3 4 3 2" xfId="542" xr:uid="{00000000-0005-0000-0000-00001D020000}"/>
    <cellStyle name="Moneda [0] 3 3 4 3 3" xfId="543" xr:uid="{00000000-0005-0000-0000-00001E020000}"/>
    <cellStyle name="Moneda [0] 3 3 4 4" xfId="544" xr:uid="{00000000-0005-0000-0000-00001F020000}"/>
    <cellStyle name="Moneda [0] 3 3 4 5" xfId="545" xr:uid="{00000000-0005-0000-0000-000020020000}"/>
    <cellStyle name="Moneda [0] 3 3 5" xfId="546" xr:uid="{00000000-0005-0000-0000-000021020000}"/>
    <cellStyle name="Moneda [0] 3 3 5 2" xfId="547" xr:uid="{00000000-0005-0000-0000-000022020000}"/>
    <cellStyle name="Moneda [0] 3 3 5 2 2" xfId="548" xr:uid="{00000000-0005-0000-0000-000023020000}"/>
    <cellStyle name="Moneda [0] 3 3 5 2 3" xfId="549" xr:uid="{00000000-0005-0000-0000-000024020000}"/>
    <cellStyle name="Moneda [0] 3 3 5 3" xfId="550" xr:uid="{00000000-0005-0000-0000-000025020000}"/>
    <cellStyle name="Moneda [0] 3 3 5 4" xfId="551" xr:uid="{00000000-0005-0000-0000-000026020000}"/>
    <cellStyle name="Moneda [0] 3 3 6" xfId="552" xr:uid="{00000000-0005-0000-0000-000027020000}"/>
    <cellStyle name="Moneda [0] 3 3 6 2" xfId="553" xr:uid="{00000000-0005-0000-0000-000028020000}"/>
    <cellStyle name="Moneda [0] 3 3 6 3" xfId="554" xr:uid="{00000000-0005-0000-0000-000029020000}"/>
    <cellStyle name="Moneda [0] 3 3 7" xfId="555" xr:uid="{00000000-0005-0000-0000-00002A020000}"/>
    <cellStyle name="Moneda [0] 3 3 8" xfId="556" xr:uid="{00000000-0005-0000-0000-00002B020000}"/>
    <cellStyle name="Moneda [0] 3 4" xfId="557" xr:uid="{00000000-0005-0000-0000-00002C020000}"/>
    <cellStyle name="Moneda [0] 3 4 2" xfId="558" xr:uid="{00000000-0005-0000-0000-00002D020000}"/>
    <cellStyle name="Moneda [0] 3 4 2 2" xfId="559" xr:uid="{00000000-0005-0000-0000-00002E020000}"/>
    <cellStyle name="Moneda [0] 3 4 2 2 2" xfId="560" xr:uid="{00000000-0005-0000-0000-00002F020000}"/>
    <cellStyle name="Moneda [0] 3 4 2 2 2 2" xfId="561" xr:uid="{00000000-0005-0000-0000-000030020000}"/>
    <cellStyle name="Moneda [0] 3 4 2 2 2 2 2" xfId="562" xr:uid="{00000000-0005-0000-0000-000031020000}"/>
    <cellStyle name="Moneda [0] 3 4 2 2 2 2 2 2" xfId="563" xr:uid="{00000000-0005-0000-0000-000032020000}"/>
    <cellStyle name="Moneda [0] 3 4 2 2 2 2 2 3" xfId="564" xr:uid="{00000000-0005-0000-0000-000033020000}"/>
    <cellStyle name="Moneda [0] 3 4 2 2 2 2 3" xfId="565" xr:uid="{00000000-0005-0000-0000-000034020000}"/>
    <cellStyle name="Moneda [0] 3 4 2 2 2 2 4" xfId="566" xr:uid="{00000000-0005-0000-0000-000035020000}"/>
    <cellStyle name="Moneda [0] 3 4 2 2 2 3" xfId="567" xr:uid="{00000000-0005-0000-0000-000036020000}"/>
    <cellStyle name="Moneda [0] 3 4 2 2 2 3 2" xfId="568" xr:uid="{00000000-0005-0000-0000-000037020000}"/>
    <cellStyle name="Moneda [0] 3 4 2 2 2 3 3" xfId="569" xr:uid="{00000000-0005-0000-0000-000038020000}"/>
    <cellStyle name="Moneda [0] 3 4 2 2 2 4" xfId="570" xr:uid="{00000000-0005-0000-0000-000039020000}"/>
    <cellStyle name="Moneda [0] 3 4 2 2 2 5" xfId="571" xr:uid="{00000000-0005-0000-0000-00003A020000}"/>
    <cellStyle name="Moneda [0] 3 4 2 2 3" xfId="572" xr:uid="{00000000-0005-0000-0000-00003B020000}"/>
    <cellStyle name="Moneda [0] 3 4 2 2 3 2" xfId="573" xr:uid="{00000000-0005-0000-0000-00003C020000}"/>
    <cellStyle name="Moneda [0] 3 4 2 2 3 2 2" xfId="574" xr:uid="{00000000-0005-0000-0000-00003D020000}"/>
    <cellStyle name="Moneda [0] 3 4 2 2 3 2 3" xfId="575" xr:uid="{00000000-0005-0000-0000-00003E020000}"/>
    <cellStyle name="Moneda [0] 3 4 2 2 3 3" xfId="576" xr:uid="{00000000-0005-0000-0000-00003F020000}"/>
    <cellStyle name="Moneda [0] 3 4 2 2 3 4" xfId="577" xr:uid="{00000000-0005-0000-0000-000040020000}"/>
    <cellStyle name="Moneda [0] 3 4 2 2 4" xfId="578" xr:uid="{00000000-0005-0000-0000-000041020000}"/>
    <cellStyle name="Moneda [0] 3 4 2 2 4 2" xfId="579" xr:uid="{00000000-0005-0000-0000-000042020000}"/>
    <cellStyle name="Moneda [0] 3 4 2 2 4 3" xfId="580" xr:uid="{00000000-0005-0000-0000-000043020000}"/>
    <cellStyle name="Moneda [0] 3 4 2 2 5" xfId="581" xr:uid="{00000000-0005-0000-0000-000044020000}"/>
    <cellStyle name="Moneda [0] 3 4 2 2 6" xfId="582" xr:uid="{00000000-0005-0000-0000-000045020000}"/>
    <cellStyle name="Moneda [0] 3 4 2 3" xfId="583" xr:uid="{00000000-0005-0000-0000-000046020000}"/>
    <cellStyle name="Moneda [0] 3 4 2 3 2" xfId="584" xr:uid="{00000000-0005-0000-0000-000047020000}"/>
    <cellStyle name="Moneda [0] 3 4 2 3 2 2" xfId="585" xr:uid="{00000000-0005-0000-0000-000048020000}"/>
    <cellStyle name="Moneda [0] 3 4 2 3 2 2 2" xfId="586" xr:uid="{00000000-0005-0000-0000-000049020000}"/>
    <cellStyle name="Moneda [0] 3 4 2 3 2 2 3" xfId="587" xr:uid="{00000000-0005-0000-0000-00004A020000}"/>
    <cellStyle name="Moneda [0] 3 4 2 3 2 3" xfId="588" xr:uid="{00000000-0005-0000-0000-00004B020000}"/>
    <cellStyle name="Moneda [0] 3 4 2 3 2 4" xfId="589" xr:uid="{00000000-0005-0000-0000-00004C020000}"/>
    <cellStyle name="Moneda [0] 3 4 2 3 3" xfId="590" xr:uid="{00000000-0005-0000-0000-00004D020000}"/>
    <cellStyle name="Moneda [0] 3 4 2 3 3 2" xfId="591" xr:uid="{00000000-0005-0000-0000-00004E020000}"/>
    <cellStyle name="Moneda [0] 3 4 2 3 3 3" xfId="592" xr:uid="{00000000-0005-0000-0000-00004F020000}"/>
    <cellStyle name="Moneda [0] 3 4 2 3 4" xfId="593" xr:uid="{00000000-0005-0000-0000-000050020000}"/>
    <cellStyle name="Moneda [0] 3 4 2 3 5" xfId="594" xr:uid="{00000000-0005-0000-0000-000051020000}"/>
    <cellStyle name="Moneda [0] 3 4 2 4" xfId="595" xr:uid="{00000000-0005-0000-0000-000052020000}"/>
    <cellStyle name="Moneda [0] 3 4 2 4 2" xfId="596" xr:uid="{00000000-0005-0000-0000-000053020000}"/>
    <cellStyle name="Moneda [0] 3 4 2 4 2 2" xfId="597" xr:uid="{00000000-0005-0000-0000-000054020000}"/>
    <cellStyle name="Moneda [0] 3 4 2 4 2 3" xfId="598" xr:uid="{00000000-0005-0000-0000-000055020000}"/>
    <cellStyle name="Moneda [0] 3 4 2 4 3" xfId="599" xr:uid="{00000000-0005-0000-0000-000056020000}"/>
    <cellStyle name="Moneda [0] 3 4 2 4 4" xfId="600" xr:uid="{00000000-0005-0000-0000-000057020000}"/>
    <cellStyle name="Moneda [0] 3 4 2 5" xfId="601" xr:uid="{00000000-0005-0000-0000-000058020000}"/>
    <cellStyle name="Moneda [0] 3 4 2 5 2" xfId="602" xr:uid="{00000000-0005-0000-0000-000059020000}"/>
    <cellStyle name="Moneda [0] 3 4 2 5 3" xfId="603" xr:uid="{00000000-0005-0000-0000-00005A020000}"/>
    <cellStyle name="Moneda [0] 3 4 2 6" xfId="604" xr:uid="{00000000-0005-0000-0000-00005B020000}"/>
    <cellStyle name="Moneda [0] 3 4 2 7" xfId="605" xr:uid="{00000000-0005-0000-0000-00005C020000}"/>
    <cellStyle name="Moneda [0] 3 4 3" xfId="606" xr:uid="{00000000-0005-0000-0000-00005D020000}"/>
    <cellStyle name="Moneda [0] 3 4 3 2" xfId="607" xr:uid="{00000000-0005-0000-0000-00005E020000}"/>
    <cellStyle name="Moneda [0] 3 4 3 2 2" xfId="608" xr:uid="{00000000-0005-0000-0000-00005F020000}"/>
    <cellStyle name="Moneda [0] 3 4 3 2 2 2" xfId="609" xr:uid="{00000000-0005-0000-0000-000060020000}"/>
    <cellStyle name="Moneda [0] 3 4 3 2 2 2 2" xfId="610" xr:uid="{00000000-0005-0000-0000-000061020000}"/>
    <cellStyle name="Moneda [0] 3 4 3 2 2 2 3" xfId="611" xr:uid="{00000000-0005-0000-0000-000062020000}"/>
    <cellStyle name="Moneda [0] 3 4 3 2 2 3" xfId="612" xr:uid="{00000000-0005-0000-0000-000063020000}"/>
    <cellStyle name="Moneda [0] 3 4 3 2 2 4" xfId="613" xr:uid="{00000000-0005-0000-0000-000064020000}"/>
    <cellStyle name="Moneda [0] 3 4 3 2 3" xfId="614" xr:uid="{00000000-0005-0000-0000-000065020000}"/>
    <cellStyle name="Moneda [0] 3 4 3 2 3 2" xfId="615" xr:uid="{00000000-0005-0000-0000-000066020000}"/>
    <cellStyle name="Moneda [0] 3 4 3 2 3 3" xfId="616" xr:uid="{00000000-0005-0000-0000-000067020000}"/>
    <cellStyle name="Moneda [0] 3 4 3 2 4" xfId="617" xr:uid="{00000000-0005-0000-0000-000068020000}"/>
    <cellStyle name="Moneda [0] 3 4 3 2 5" xfId="618" xr:uid="{00000000-0005-0000-0000-000069020000}"/>
    <cellStyle name="Moneda [0] 3 4 3 3" xfId="619" xr:uid="{00000000-0005-0000-0000-00006A020000}"/>
    <cellStyle name="Moneda [0] 3 4 3 3 2" xfId="620" xr:uid="{00000000-0005-0000-0000-00006B020000}"/>
    <cellStyle name="Moneda [0] 3 4 3 3 2 2" xfId="621" xr:uid="{00000000-0005-0000-0000-00006C020000}"/>
    <cellStyle name="Moneda [0] 3 4 3 3 2 3" xfId="622" xr:uid="{00000000-0005-0000-0000-00006D020000}"/>
    <cellStyle name="Moneda [0] 3 4 3 3 3" xfId="623" xr:uid="{00000000-0005-0000-0000-00006E020000}"/>
    <cellStyle name="Moneda [0] 3 4 3 3 4" xfId="624" xr:uid="{00000000-0005-0000-0000-00006F020000}"/>
    <cellStyle name="Moneda [0] 3 4 3 4" xfId="625" xr:uid="{00000000-0005-0000-0000-000070020000}"/>
    <cellStyle name="Moneda [0] 3 4 3 4 2" xfId="626" xr:uid="{00000000-0005-0000-0000-000071020000}"/>
    <cellStyle name="Moneda [0] 3 4 3 4 3" xfId="627" xr:uid="{00000000-0005-0000-0000-000072020000}"/>
    <cellStyle name="Moneda [0] 3 4 3 5" xfId="628" xr:uid="{00000000-0005-0000-0000-000073020000}"/>
    <cellStyle name="Moneda [0] 3 4 3 6" xfId="629" xr:uid="{00000000-0005-0000-0000-000074020000}"/>
    <cellStyle name="Moneda [0] 3 4 4" xfId="630" xr:uid="{00000000-0005-0000-0000-000075020000}"/>
    <cellStyle name="Moneda [0] 3 4 4 2" xfId="631" xr:uid="{00000000-0005-0000-0000-000076020000}"/>
    <cellStyle name="Moneda [0] 3 4 4 2 2" xfId="632" xr:uid="{00000000-0005-0000-0000-000077020000}"/>
    <cellStyle name="Moneda [0] 3 4 4 2 2 2" xfId="633" xr:uid="{00000000-0005-0000-0000-000078020000}"/>
    <cellStyle name="Moneda [0] 3 4 4 2 2 3" xfId="634" xr:uid="{00000000-0005-0000-0000-000079020000}"/>
    <cellStyle name="Moneda [0] 3 4 4 2 3" xfId="635" xr:uid="{00000000-0005-0000-0000-00007A020000}"/>
    <cellStyle name="Moneda [0] 3 4 4 2 4" xfId="636" xr:uid="{00000000-0005-0000-0000-00007B020000}"/>
    <cellStyle name="Moneda [0] 3 4 4 3" xfId="637" xr:uid="{00000000-0005-0000-0000-00007C020000}"/>
    <cellStyle name="Moneda [0] 3 4 4 3 2" xfId="638" xr:uid="{00000000-0005-0000-0000-00007D020000}"/>
    <cellStyle name="Moneda [0] 3 4 4 3 3" xfId="639" xr:uid="{00000000-0005-0000-0000-00007E020000}"/>
    <cellStyle name="Moneda [0] 3 4 4 4" xfId="640" xr:uid="{00000000-0005-0000-0000-00007F020000}"/>
    <cellStyle name="Moneda [0] 3 4 4 5" xfId="641" xr:uid="{00000000-0005-0000-0000-000080020000}"/>
    <cellStyle name="Moneda [0] 3 4 5" xfId="642" xr:uid="{00000000-0005-0000-0000-000081020000}"/>
    <cellStyle name="Moneda [0] 3 4 5 2" xfId="643" xr:uid="{00000000-0005-0000-0000-000082020000}"/>
    <cellStyle name="Moneda [0] 3 4 5 2 2" xfId="644" xr:uid="{00000000-0005-0000-0000-000083020000}"/>
    <cellStyle name="Moneda [0] 3 4 5 2 3" xfId="645" xr:uid="{00000000-0005-0000-0000-000084020000}"/>
    <cellStyle name="Moneda [0] 3 4 5 3" xfId="646" xr:uid="{00000000-0005-0000-0000-000085020000}"/>
    <cellStyle name="Moneda [0] 3 4 5 4" xfId="647" xr:uid="{00000000-0005-0000-0000-000086020000}"/>
    <cellStyle name="Moneda [0] 3 4 6" xfId="648" xr:uid="{00000000-0005-0000-0000-000087020000}"/>
    <cellStyle name="Moneda [0] 3 4 6 2" xfId="649" xr:uid="{00000000-0005-0000-0000-000088020000}"/>
    <cellStyle name="Moneda [0] 3 4 6 3" xfId="650" xr:uid="{00000000-0005-0000-0000-000089020000}"/>
    <cellStyle name="Moneda [0] 3 4 7" xfId="651" xr:uid="{00000000-0005-0000-0000-00008A020000}"/>
    <cellStyle name="Moneda [0] 3 4 8" xfId="652" xr:uid="{00000000-0005-0000-0000-00008B020000}"/>
    <cellStyle name="Moneda [0] 3 5" xfId="653" xr:uid="{00000000-0005-0000-0000-00008C020000}"/>
    <cellStyle name="Moneda [0] 3 5 2" xfId="654" xr:uid="{00000000-0005-0000-0000-00008D020000}"/>
    <cellStyle name="Moneda [0] 3 5 2 2" xfId="655" xr:uid="{00000000-0005-0000-0000-00008E020000}"/>
    <cellStyle name="Moneda [0] 3 5 2 2 2" xfId="656" xr:uid="{00000000-0005-0000-0000-00008F020000}"/>
    <cellStyle name="Moneda [0] 3 5 2 2 2 2" xfId="657" xr:uid="{00000000-0005-0000-0000-000090020000}"/>
    <cellStyle name="Moneda [0] 3 5 2 2 2 2 2" xfId="658" xr:uid="{00000000-0005-0000-0000-000091020000}"/>
    <cellStyle name="Moneda [0] 3 5 2 2 2 2 3" xfId="659" xr:uid="{00000000-0005-0000-0000-000092020000}"/>
    <cellStyle name="Moneda [0] 3 5 2 2 2 3" xfId="660" xr:uid="{00000000-0005-0000-0000-000093020000}"/>
    <cellStyle name="Moneda [0] 3 5 2 2 2 4" xfId="661" xr:uid="{00000000-0005-0000-0000-000094020000}"/>
    <cellStyle name="Moneda [0] 3 5 2 2 3" xfId="662" xr:uid="{00000000-0005-0000-0000-000095020000}"/>
    <cellStyle name="Moneda [0] 3 5 2 2 3 2" xfId="663" xr:uid="{00000000-0005-0000-0000-000096020000}"/>
    <cellStyle name="Moneda [0] 3 5 2 2 3 3" xfId="664" xr:uid="{00000000-0005-0000-0000-000097020000}"/>
    <cellStyle name="Moneda [0] 3 5 2 2 4" xfId="665" xr:uid="{00000000-0005-0000-0000-000098020000}"/>
    <cellStyle name="Moneda [0] 3 5 2 2 5" xfId="666" xr:uid="{00000000-0005-0000-0000-000099020000}"/>
    <cellStyle name="Moneda [0] 3 5 2 3" xfId="667" xr:uid="{00000000-0005-0000-0000-00009A020000}"/>
    <cellStyle name="Moneda [0] 3 5 2 3 2" xfId="668" xr:uid="{00000000-0005-0000-0000-00009B020000}"/>
    <cellStyle name="Moneda [0] 3 5 2 3 2 2" xfId="669" xr:uid="{00000000-0005-0000-0000-00009C020000}"/>
    <cellStyle name="Moneda [0] 3 5 2 3 2 3" xfId="670" xr:uid="{00000000-0005-0000-0000-00009D020000}"/>
    <cellStyle name="Moneda [0] 3 5 2 3 3" xfId="671" xr:uid="{00000000-0005-0000-0000-00009E020000}"/>
    <cellStyle name="Moneda [0] 3 5 2 3 4" xfId="672" xr:uid="{00000000-0005-0000-0000-00009F020000}"/>
    <cellStyle name="Moneda [0] 3 5 2 4" xfId="673" xr:uid="{00000000-0005-0000-0000-0000A0020000}"/>
    <cellStyle name="Moneda [0] 3 5 2 4 2" xfId="674" xr:uid="{00000000-0005-0000-0000-0000A1020000}"/>
    <cellStyle name="Moneda [0] 3 5 2 4 3" xfId="675" xr:uid="{00000000-0005-0000-0000-0000A2020000}"/>
    <cellStyle name="Moneda [0] 3 5 2 5" xfId="676" xr:uid="{00000000-0005-0000-0000-0000A3020000}"/>
    <cellStyle name="Moneda [0] 3 5 2 6" xfId="677" xr:uid="{00000000-0005-0000-0000-0000A4020000}"/>
    <cellStyle name="Moneda [0] 3 5 3" xfId="678" xr:uid="{00000000-0005-0000-0000-0000A5020000}"/>
    <cellStyle name="Moneda [0] 3 5 3 2" xfId="679" xr:uid="{00000000-0005-0000-0000-0000A6020000}"/>
    <cellStyle name="Moneda [0] 3 5 3 2 2" xfId="680" xr:uid="{00000000-0005-0000-0000-0000A7020000}"/>
    <cellStyle name="Moneda [0] 3 5 3 2 2 2" xfId="681" xr:uid="{00000000-0005-0000-0000-0000A8020000}"/>
    <cellStyle name="Moneda [0] 3 5 3 2 2 3" xfId="682" xr:uid="{00000000-0005-0000-0000-0000A9020000}"/>
    <cellStyle name="Moneda [0] 3 5 3 2 3" xfId="683" xr:uid="{00000000-0005-0000-0000-0000AA020000}"/>
    <cellStyle name="Moneda [0] 3 5 3 2 4" xfId="684" xr:uid="{00000000-0005-0000-0000-0000AB020000}"/>
    <cellStyle name="Moneda [0] 3 5 3 3" xfId="685" xr:uid="{00000000-0005-0000-0000-0000AC020000}"/>
    <cellStyle name="Moneda [0] 3 5 3 3 2" xfId="686" xr:uid="{00000000-0005-0000-0000-0000AD020000}"/>
    <cellStyle name="Moneda [0] 3 5 3 3 3" xfId="687" xr:uid="{00000000-0005-0000-0000-0000AE020000}"/>
    <cellStyle name="Moneda [0] 3 5 3 4" xfId="688" xr:uid="{00000000-0005-0000-0000-0000AF020000}"/>
    <cellStyle name="Moneda [0] 3 5 3 5" xfId="689" xr:uid="{00000000-0005-0000-0000-0000B0020000}"/>
    <cellStyle name="Moneda [0] 3 5 4" xfId="690" xr:uid="{00000000-0005-0000-0000-0000B1020000}"/>
    <cellStyle name="Moneda [0] 3 5 4 2" xfId="691" xr:uid="{00000000-0005-0000-0000-0000B2020000}"/>
    <cellStyle name="Moneda [0] 3 5 4 2 2" xfId="692" xr:uid="{00000000-0005-0000-0000-0000B3020000}"/>
    <cellStyle name="Moneda [0] 3 5 4 2 3" xfId="693" xr:uid="{00000000-0005-0000-0000-0000B4020000}"/>
    <cellStyle name="Moneda [0] 3 5 4 3" xfId="694" xr:uid="{00000000-0005-0000-0000-0000B5020000}"/>
    <cellStyle name="Moneda [0] 3 5 4 4" xfId="695" xr:uid="{00000000-0005-0000-0000-0000B6020000}"/>
    <cellStyle name="Moneda [0] 3 5 5" xfId="696" xr:uid="{00000000-0005-0000-0000-0000B7020000}"/>
    <cellStyle name="Moneda [0] 3 5 5 2" xfId="697" xr:uid="{00000000-0005-0000-0000-0000B8020000}"/>
    <cellStyle name="Moneda [0] 3 5 5 3" xfId="698" xr:uid="{00000000-0005-0000-0000-0000B9020000}"/>
    <cellStyle name="Moneda [0] 3 5 6" xfId="699" xr:uid="{00000000-0005-0000-0000-0000BA020000}"/>
    <cellStyle name="Moneda [0] 3 5 7" xfId="700" xr:uid="{00000000-0005-0000-0000-0000BB020000}"/>
    <cellStyle name="Moneda [0] 3 6" xfId="701" xr:uid="{00000000-0005-0000-0000-0000BC020000}"/>
    <cellStyle name="Moneda [0] 3 6 2" xfId="702" xr:uid="{00000000-0005-0000-0000-0000BD020000}"/>
    <cellStyle name="Moneda [0] 3 6 2 2" xfId="703" xr:uid="{00000000-0005-0000-0000-0000BE020000}"/>
    <cellStyle name="Moneda [0] 3 6 2 2 2" xfId="704" xr:uid="{00000000-0005-0000-0000-0000BF020000}"/>
    <cellStyle name="Moneda [0] 3 6 2 2 2 2" xfId="705" xr:uid="{00000000-0005-0000-0000-0000C0020000}"/>
    <cellStyle name="Moneda [0] 3 6 2 2 2 3" xfId="706" xr:uid="{00000000-0005-0000-0000-0000C1020000}"/>
    <cellStyle name="Moneda [0] 3 6 2 2 3" xfId="707" xr:uid="{00000000-0005-0000-0000-0000C2020000}"/>
    <cellStyle name="Moneda [0] 3 6 2 2 4" xfId="708" xr:uid="{00000000-0005-0000-0000-0000C3020000}"/>
    <cellStyle name="Moneda [0] 3 6 2 3" xfId="709" xr:uid="{00000000-0005-0000-0000-0000C4020000}"/>
    <cellStyle name="Moneda [0] 3 6 2 3 2" xfId="710" xr:uid="{00000000-0005-0000-0000-0000C5020000}"/>
    <cellStyle name="Moneda [0] 3 6 2 3 3" xfId="711" xr:uid="{00000000-0005-0000-0000-0000C6020000}"/>
    <cellStyle name="Moneda [0] 3 6 2 4" xfId="712" xr:uid="{00000000-0005-0000-0000-0000C7020000}"/>
    <cellStyle name="Moneda [0] 3 6 2 5" xfId="713" xr:uid="{00000000-0005-0000-0000-0000C8020000}"/>
    <cellStyle name="Moneda [0] 3 6 3" xfId="714" xr:uid="{00000000-0005-0000-0000-0000C9020000}"/>
    <cellStyle name="Moneda [0] 3 6 3 2" xfId="715" xr:uid="{00000000-0005-0000-0000-0000CA020000}"/>
    <cellStyle name="Moneda [0] 3 6 3 2 2" xfId="716" xr:uid="{00000000-0005-0000-0000-0000CB020000}"/>
    <cellStyle name="Moneda [0] 3 6 3 2 3" xfId="717" xr:uid="{00000000-0005-0000-0000-0000CC020000}"/>
    <cellStyle name="Moneda [0] 3 6 3 3" xfId="718" xr:uid="{00000000-0005-0000-0000-0000CD020000}"/>
    <cellStyle name="Moneda [0] 3 6 3 4" xfId="719" xr:uid="{00000000-0005-0000-0000-0000CE020000}"/>
    <cellStyle name="Moneda [0] 3 6 4" xfId="720" xr:uid="{00000000-0005-0000-0000-0000CF020000}"/>
    <cellStyle name="Moneda [0] 3 6 4 2" xfId="721" xr:uid="{00000000-0005-0000-0000-0000D0020000}"/>
    <cellStyle name="Moneda [0] 3 6 4 3" xfId="722" xr:uid="{00000000-0005-0000-0000-0000D1020000}"/>
    <cellStyle name="Moneda [0] 3 6 5" xfId="723" xr:uid="{00000000-0005-0000-0000-0000D2020000}"/>
    <cellStyle name="Moneda [0] 3 6 6" xfId="724" xr:uid="{00000000-0005-0000-0000-0000D3020000}"/>
    <cellStyle name="Moneda [0] 3 7" xfId="725" xr:uid="{00000000-0005-0000-0000-0000D4020000}"/>
    <cellStyle name="Moneda [0] 3 7 2" xfId="726" xr:uid="{00000000-0005-0000-0000-0000D5020000}"/>
    <cellStyle name="Moneda [0] 3 7 2 2" xfId="727" xr:uid="{00000000-0005-0000-0000-0000D6020000}"/>
    <cellStyle name="Moneda [0] 3 7 2 2 2" xfId="728" xr:uid="{00000000-0005-0000-0000-0000D7020000}"/>
    <cellStyle name="Moneda [0] 3 7 2 2 3" xfId="729" xr:uid="{00000000-0005-0000-0000-0000D8020000}"/>
    <cellStyle name="Moneda [0] 3 7 2 3" xfId="730" xr:uid="{00000000-0005-0000-0000-0000D9020000}"/>
    <cellStyle name="Moneda [0] 3 7 2 4" xfId="731" xr:uid="{00000000-0005-0000-0000-0000DA020000}"/>
    <cellStyle name="Moneda [0] 3 7 3" xfId="732" xr:uid="{00000000-0005-0000-0000-0000DB020000}"/>
    <cellStyle name="Moneda [0] 3 7 3 2" xfId="733" xr:uid="{00000000-0005-0000-0000-0000DC020000}"/>
    <cellStyle name="Moneda [0] 3 7 3 3" xfId="734" xr:uid="{00000000-0005-0000-0000-0000DD020000}"/>
    <cellStyle name="Moneda [0] 3 7 4" xfId="735" xr:uid="{00000000-0005-0000-0000-0000DE020000}"/>
    <cellStyle name="Moneda [0] 3 7 5" xfId="736" xr:uid="{00000000-0005-0000-0000-0000DF020000}"/>
    <cellStyle name="Moneda [0] 3 8" xfId="737" xr:uid="{00000000-0005-0000-0000-0000E0020000}"/>
    <cellStyle name="Moneda [0] 3 8 2" xfId="738" xr:uid="{00000000-0005-0000-0000-0000E1020000}"/>
    <cellStyle name="Moneda [0] 3 8 2 2" xfId="739" xr:uid="{00000000-0005-0000-0000-0000E2020000}"/>
    <cellStyle name="Moneda [0] 3 8 2 3" xfId="740" xr:uid="{00000000-0005-0000-0000-0000E3020000}"/>
    <cellStyle name="Moneda [0] 3 8 3" xfId="741" xr:uid="{00000000-0005-0000-0000-0000E4020000}"/>
    <cellStyle name="Moneda [0] 3 8 4" xfId="742" xr:uid="{00000000-0005-0000-0000-0000E5020000}"/>
    <cellStyle name="Moneda [0] 3 9" xfId="743" xr:uid="{00000000-0005-0000-0000-0000E6020000}"/>
    <cellStyle name="Moneda [0] 3 9 2" xfId="744" xr:uid="{00000000-0005-0000-0000-0000E7020000}"/>
    <cellStyle name="Moneda [0] 3 9 3" xfId="745" xr:uid="{00000000-0005-0000-0000-0000E8020000}"/>
    <cellStyle name="Moneda [0] 4" xfId="746" xr:uid="{00000000-0005-0000-0000-0000E9020000}"/>
    <cellStyle name="Moneda [0] 4 2" xfId="747" xr:uid="{00000000-0005-0000-0000-0000EA020000}"/>
    <cellStyle name="Moneda [0] 4 2 2" xfId="748" xr:uid="{00000000-0005-0000-0000-0000EB020000}"/>
    <cellStyle name="Moneda [0] 4 2 2 2" xfId="749" xr:uid="{00000000-0005-0000-0000-0000EC020000}"/>
    <cellStyle name="Moneda [0] 4 2 2 3" xfId="750" xr:uid="{00000000-0005-0000-0000-0000ED020000}"/>
    <cellStyle name="Moneda [0] 4 2 3" xfId="751" xr:uid="{00000000-0005-0000-0000-0000EE020000}"/>
    <cellStyle name="Moneda [0] 4 2 4" xfId="752" xr:uid="{00000000-0005-0000-0000-0000EF020000}"/>
    <cellStyle name="Moneda [0] 4 3" xfId="753" xr:uid="{00000000-0005-0000-0000-0000F0020000}"/>
    <cellStyle name="Moneda [0] 4 3 2" xfId="754" xr:uid="{00000000-0005-0000-0000-0000F1020000}"/>
    <cellStyle name="Moneda [0] 4 3 3" xfId="755" xr:uid="{00000000-0005-0000-0000-0000F2020000}"/>
    <cellStyle name="Moneda [0] 4 4" xfId="756" xr:uid="{00000000-0005-0000-0000-0000F3020000}"/>
    <cellStyle name="Moneda [0] 4 4 2" xfId="757" xr:uid="{00000000-0005-0000-0000-0000F4020000}"/>
    <cellStyle name="Moneda [0] 4 4 3" xfId="758" xr:uid="{00000000-0005-0000-0000-0000F5020000}"/>
    <cellStyle name="Moneda [0] 4 5" xfId="759" xr:uid="{00000000-0005-0000-0000-0000F6020000}"/>
    <cellStyle name="Moneda [0] 4 6" xfId="760" xr:uid="{00000000-0005-0000-0000-0000F7020000}"/>
    <cellStyle name="Nagłówek 1 2" xfId="761" xr:uid="{00000000-0005-0000-0000-0000F8020000}"/>
    <cellStyle name="Nagłówek 1 3" xfId="762" xr:uid="{00000000-0005-0000-0000-0000F9020000}"/>
    <cellStyle name="Nagłówek 1 4" xfId="763" xr:uid="{00000000-0005-0000-0000-0000FA020000}"/>
    <cellStyle name="Nagłówek 1 5" xfId="764" xr:uid="{00000000-0005-0000-0000-0000FB020000}"/>
    <cellStyle name="Nagłówek 1 6" xfId="765" xr:uid="{00000000-0005-0000-0000-0000FC020000}"/>
    <cellStyle name="Nagłówek 1 7" xfId="766" xr:uid="{00000000-0005-0000-0000-0000FD020000}"/>
    <cellStyle name="Nagłówek 1 8" xfId="767" xr:uid="{00000000-0005-0000-0000-0000FE020000}"/>
    <cellStyle name="Nagłówek 2 2" xfId="768" xr:uid="{00000000-0005-0000-0000-0000FF020000}"/>
    <cellStyle name="Nagłówek 2 3" xfId="769" xr:uid="{00000000-0005-0000-0000-000000030000}"/>
    <cellStyle name="Nagłówek 2 4" xfId="770" xr:uid="{00000000-0005-0000-0000-000001030000}"/>
    <cellStyle name="Nagłówek 2 5" xfId="771" xr:uid="{00000000-0005-0000-0000-000002030000}"/>
    <cellStyle name="Nagłówek 2 6" xfId="772" xr:uid="{00000000-0005-0000-0000-000003030000}"/>
    <cellStyle name="Nagłówek 2 7" xfId="773" xr:uid="{00000000-0005-0000-0000-000004030000}"/>
    <cellStyle name="Nagłówek 2 8" xfId="774" xr:uid="{00000000-0005-0000-0000-000005030000}"/>
    <cellStyle name="Nagłówek 3 2" xfId="775" xr:uid="{00000000-0005-0000-0000-000006030000}"/>
    <cellStyle name="Nagłówek 3 3" xfId="776" xr:uid="{00000000-0005-0000-0000-000007030000}"/>
    <cellStyle name="Nagłówek 3 4" xfId="777" xr:uid="{00000000-0005-0000-0000-000008030000}"/>
    <cellStyle name="Nagłówek 3 5" xfId="778" xr:uid="{00000000-0005-0000-0000-000009030000}"/>
    <cellStyle name="Nagłówek 3 6" xfId="779" xr:uid="{00000000-0005-0000-0000-00000A030000}"/>
    <cellStyle name="Nagłówek 3 7" xfId="780" xr:uid="{00000000-0005-0000-0000-00000B030000}"/>
    <cellStyle name="Nagłówek 3 8" xfId="781" xr:uid="{00000000-0005-0000-0000-00000C030000}"/>
    <cellStyle name="Nagłówek 4 2" xfId="782" xr:uid="{00000000-0005-0000-0000-00000D030000}"/>
    <cellStyle name="Nagłówek 4 3" xfId="783" xr:uid="{00000000-0005-0000-0000-00000E030000}"/>
    <cellStyle name="Nagłówek 4 4" xfId="784" xr:uid="{00000000-0005-0000-0000-00000F030000}"/>
    <cellStyle name="Nagłówek 4 5" xfId="785" xr:uid="{00000000-0005-0000-0000-000010030000}"/>
    <cellStyle name="Nagłówek 4 6" xfId="786" xr:uid="{00000000-0005-0000-0000-000011030000}"/>
    <cellStyle name="Nagłówek 4 7" xfId="787" xr:uid="{00000000-0005-0000-0000-000012030000}"/>
    <cellStyle name="Nagłówek 4 8" xfId="788" xr:uid="{00000000-0005-0000-0000-000013030000}"/>
    <cellStyle name="Neutral 2" xfId="789" xr:uid="{00000000-0005-0000-0000-000014030000}"/>
    <cellStyle name="Neutralne 2" xfId="790" xr:uid="{00000000-0005-0000-0000-000015030000}"/>
    <cellStyle name="Neutralne 3" xfId="791" xr:uid="{00000000-0005-0000-0000-000016030000}"/>
    <cellStyle name="Neutralne 4" xfId="792" xr:uid="{00000000-0005-0000-0000-000017030000}"/>
    <cellStyle name="Neutralne 5" xfId="793" xr:uid="{00000000-0005-0000-0000-000018030000}"/>
    <cellStyle name="Neutralne 6" xfId="794" xr:uid="{00000000-0005-0000-0000-000019030000}"/>
    <cellStyle name="Neutralne 7" xfId="795" xr:uid="{00000000-0005-0000-0000-00001A030000}"/>
    <cellStyle name="Neutralne 8" xfId="796" xr:uid="{00000000-0005-0000-0000-00001B030000}"/>
    <cellStyle name="None" xfId="797" xr:uid="{00000000-0005-0000-0000-00001C030000}"/>
    <cellStyle name="Normal - Style1" xfId="798" xr:uid="{00000000-0005-0000-0000-00001D030000}"/>
    <cellStyle name="Normal 11" xfId="799" xr:uid="{00000000-0005-0000-0000-00001E030000}"/>
    <cellStyle name="Normal 11 2" xfId="800" xr:uid="{00000000-0005-0000-0000-00001F030000}"/>
    <cellStyle name="Normal 11 2 2" xfId="801" xr:uid="{00000000-0005-0000-0000-000020030000}"/>
    <cellStyle name="Normal 11 2 2 2" xfId="802" xr:uid="{00000000-0005-0000-0000-000021030000}"/>
    <cellStyle name="Normal 11 2 2 3" xfId="803" xr:uid="{00000000-0005-0000-0000-000022030000}"/>
    <cellStyle name="Normal 11 2 3" xfId="804" xr:uid="{00000000-0005-0000-0000-000023030000}"/>
    <cellStyle name="Normal 11 2 4" xfId="805" xr:uid="{00000000-0005-0000-0000-000024030000}"/>
    <cellStyle name="Normal 11 3" xfId="806" xr:uid="{00000000-0005-0000-0000-000025030000}"/>
    <cellStyle name="Normal 11 3 2" xfId="807" xr:uid="{00000000-0005-0000-0000-000026030000}"/>
    <cellStyle name="Normal 11 3 3" xfId="808" xr:uid="{00000000-0005-0000-0000-000027030000}"/>
    <cellStyle name="Normal 11 4" xfId="809" xr:uid="{00000000-0005-0000-0000-000028030000}"/>
    <cellStyle name="Normal 11 4 2" xfId="810" xr:uid="{00000000-0005-0000-0000-000029030000}"/>
    <cellStyle name="Normal 11 4 3" xfId="811" xr:uid="{00000000-0005-0000-0000-00002A030000}"/>
    <cellStyle name="Normal 11 5" xfId="812" xr:uid="{00000000-0005-0000-0000-00002B030000}"/>
    <cellStyle name="Normal 11 6" xfId="813" xr:uid="{00000000-0005-0000-0000-00002C030000}"/>
    <cellStyle name="Normal 12" xfId="814" xr:uid="{00000000-0005-0000-0000-00002D030000}"/>
    <cellStyle name="Normal 12 2" xfId="815" xr:uid="{00000000-0005-0000-0000-00002E030000}"/>
    <cellStyle name="Normal 12 2 2" xfId="816" xr:uid="{00000000-0005-0000-0000-00002F030000}"/>
    <cellStyle name="Normal 12 2 2 2" xfId="817" xr:uid="{00000000-0005-0000-0000-000030030000}"/>
    <cellStyle name="Normal 12 2 2 3" xfId="818" xr:uid="{00000000-0005-0000-0000-000031030000}"/>
    <cellStyle name="Normal 12 2 3" xfId="819" xr:uid="{00000000-0005-0000-0000-000032030000}"/>
    <cellStyle name="Normal 12 2 4" xfId="820" xr:uid="{00000000-0005-0000-0000-000033030000}"/>
    <cellStyle name="Normal 12 3" xfId="821" xr:uid="{00000000-0005-0000-0000-000034030000}"/>
    <cellStyle name="Normal 12 3 2" xfId="822" xr:uid="{00000000-0005-0000-0000-000035030000}"/>
    <cellStyle name="Normal 12 3 3" xfId="823" xr:uid="{00000000-0005-0000-0000-000036030000}"/>
    <cellStyle name="Normal 12 4" xfId="824" xr:uid="{00000000-0005-0000-0000-000037030000}"/>
    <cellStyle name="Normal 12 4 2" xfId="825" xr:uid="{00000000-0005-0000-0000-000038030000}"/>
    <cellStyle name="Normal 12 4 3" xfId="826" xr:uid="{00000000-0005-0000-0000-000039030000}"/>
    <cellStyle name="Normal 12 5" xfId="827" xr:uid="{00000000-0005-0000-0000-00003A030000}"/>
    <cellStyle name="Normal 12 6" xfId="828" xr:uid="{00000000-0005-0000-0000-00003B030000}"/>
    <cellStyle name="Normal 2" xfId="829" xr:uid="{00000000-0005-0000-0000-00003C030000}"/>
    <cellStyle name="Normal 2 2" xfId="830" xr:uid="{00000000-0005-0000-0000-00003D030000}"/>
    <cellStyle name="Normal 2 3" xfId="831" xr:uid="{00000000-0005-0000-0000-00003E030000}"/>
    <cellStyle name="Normal 2 3 2" xfId="832" xr:uid="{00000000-0005-0000-0000-00003F030000}"/>
    <cellStyle name="Normal 2 3 2 2" xfId="833" xr:uid="{00000000-0005-0000-0000-000040030000}"/>
    <cellStyle name="Normal 2 3 2 2 2" xfId="834" xr:uid="{00000000-0005-0000-0000-000041030000}"/>
    <cellStyle name="Normal 2 3 2 2 3" xfId="835" xr:uid="{00000000-0005-0000-0000-000042030000}"/>
    <cellStyle name="Normal 2 3 2 3" xfId="836" xr:uid="{00000000-0005-0000-0000-000043030000}"/>
    <cellStyle name="Normal 2 3 2 4" xfId="837" xr:uid="{00000000-0005-0000-0000-000044030000}"/>
    <cellStyle name="Normal 2 3 3" xfId="838" xr:uid="{00000000-0005-0000-0000-000045030000}"/>
    <cellStyle name="Normal 2 3 3 2" xfId="839" xr:uid="{00000000-0005-0000-0000-000046030000}"/>
    <cellStyle name="Normal 2 3 3 3" xfId="840" xr:uid="{00000000-0005-0000-0000-000047030000}"/>
    <cellStyle name="Normal 2 3 4" xfId="841" xr:uid="{00000000-0005-0000-0000-000048030000}"/>
    <cellStyle name="Normal 2 3 4 2" xfId="842" xr:uid="{00000000-0005-0000-0000-000049030000}"/>
    <cellStyle name="Normal 2 3 4 3" xfId="843" xr:uid="{00000000-0005-0000-0000-00004A030000}"/>
    <cellStyle name="Normal 2 3 5" xfId="844" xr:uid="{00000000-0005-0000-0000-00004B030000}"/>
    <cellStyle name="Normal 2 3 6" xfId="845" xr:uid="{00000000-0005-0000-0000-00004C030000}"/>
    <cellStyle name="Normal 2 4" xfId="846" xr:uid="{00000000-0005-0000-0000-00004D030000}"/>
    <cellStyle name="Normal 2 4 7" xfId="847" xr:uid="{00000000-0005-0000-0000-00004E030000}"/>
    <cellStyle name="Normal 2 5" xfId="848" xr:uid="{00000000-0005-0000-0000-00004F030000}"/>
    <cellStyle name="Normal 2 6" xfId="849" xr:uid="{00000000-0005-0000-0000-000050030000}"/>
    <cellStyle name="Normal 3" xfId="850" xr:uid="{00000000-0005-0000-0000-000051030000}"/>
    <cellStyle name="Normal 3 2" xfId="851" xr:uid="{00000000-0005-0000-0000-000052030000}"/>
    <cellStyle name="Normal 3 2 2" xfId="852" xr:uid="{00000000-0005-0000-0000-000053030000}"/>
    <cellStyle name="Normal 3 2 2 2" xfId="853" xr:uid="{00000000-0005-0000-0000-000054030000}"/>
    <cellStyle name="Normal 3 2 2 3" xfId="854" xr:uid="{00000000-0005-0000-0000-000055030000}"/>
    <cellStyle name="Normal 3 2 3" xfId="855" xr:uid="{00000000-0005-0000-0000-000056030000}"/>
    <cellStyle name="Normal 3 2 4" xfId="856" xr:uid="{00000000-0005-0000-0000-000057030000}"/>
    <cellStyle name="Normal 3 3" xfId="857" xr:uid="{00000000-0005-0000-0000-000058030000}"/>
    <cellStyle name="Normal 3 3 2" xfId="858" xr:uid="{00000000-0005-0000-0000-000059030000}"/>
    <cellStyle name="Normal 3 3 3" xfId="859" xr:uid="{00000000-0005-0000-0000-00005A030000}"/>
    <cellStyle name="Normal 3 4" xfId="860" xr:uid="{00000000-0005-0000-0000-00005B030000}"/>
    <cellStyle name="Normal 3 4 2" xfId="861" xr:uid="{00000000-0005-0000-0000-00005C030000}"/>
    <cellStyle name="Normal 3 4 3" xfId="862" xr:uid="{00000000-0005-0000-0000-00005D030000}"/>
    <cellStyle name="Normal 3 5" xfId="863" xr:uid="{00000000-0005-0000-0000-00005E030000}"/>
    <cellStyle name="Normal 3 6" xfId="864" xr:uid="{00000000-0005-0000-0000-00005F030000}"/>
    <cellStyle name="Normal 3 7" xfId="865" xr:uid="{00000000-0005-0000-0000-000060030000}"/>
    <cellStyle name="Normal 4" xfId="866" xr:uid="{00000000-0005-0000-0000-000061030000}"/>
    <cellStyle name="Normal 5" xfId="867" xr:uid="{00000000-0005-0000-0000-000062030000}"/>
    <cellStyle name="Normal 6" xfId="868" xr:uid="{00000000-0005-0000-0000-000063030000}"/>
    <cellStyle name="Normal 6 2" xfId="869" xr:uid="{00000000-0005-0000-0000-000064030000}"/>
    <cellStyle name="Normal 61" xfId="870" xr:uid="{00000000-0005-0000-0000-000065030000}"/>
    <cellStyle name="Normal 61 15" xfId="871" xr:uid="{00000000-0005-0000-0000-000066030000}"/>
    <cellStyle name="Normal 7" xfId="872" xr:uid="{00000000-0005-0000-0000-000067030000}"/>
    <cellStyle name="Normal 7 2" xfId="873" xr:uid="{00000000-0005-0000-0000-000068030000}"/>
    <cellStyle name="Normal 8" xfId="874" xr:uid="{00000000-0005-0000-0000-000069030000}"/>
    <cellStyle name="Normal 8 2" xfId="875" xr:uid="{00000000-0005-0000-0000-00006A030000}"/>
    <cellStyle name="Normal 9" xfId="876" xr:uid="{00000000-0005-0000-0000-00006B030000}"/>
    <cellStyle name="normální_laroux" xfId="877" xr:uid="{00000000-0005-0000-0000-00006C030000}"/>
    <cellStyle name="Normalny" xfId="0" builtinId="0"/>
    <cellStyle name="Normalny 10" xfId="878" xr:uid="{00000000-0005-0000-0000-00006E030000}"/>
    <cellStyle name="Normalny 10 2" xfId="879" xr:uid="{00000000-0005-0000-0000-00006F030000}"/>
    <cellStyle name="Normalny 10 2 2" xfId="880" xr:uid="{00000000-0005-0000-0000-000070030000}"/>
    <cellStyle name="Normalny 10 3" xfId="881" xr:uid="{00000000-0005-0000-0000-000071030000}"/>
    <cellStyle name="Normalny 10 4" xfId="882" xr:uid="{00000000-0005-0000-0000-000072030000}"/>
    <cellStyle name="Normalny 11" xfId="883" xr:uid="{00000000-0005-0000-0000-000073030000}"/>
    <cellStyle name="Normalny 11 2" xfId="884" xr:uid="{00000000-0005-0000-0000-000074030000}"/>
    <cellStyle name="Normalny 11 2 2" xfId="885" xr:uid="{00000000-0005-0000-0000-000075030000}"/>
    <cellStyle name="Normalny 11 2 3" xfId="886" xr:uid="{00000000-0005-0000-0000-000076030000}"/>
    <cellStyle name="Normalny 11 3" xfId="887" xr:uid="{00000000-0005-0000-0000-000077030000}"/>
    <cellStyle name="Normalny 11 4" xfId="888" xr:uid="{00000000-0005-0000-0000-000078030000}"/>
    <cellStyle name="Normalny 12" xfId="889" xr:uid="{00000000-0005-0000-0000-000079030000}"/>
    <cellStyle name="Normalny 12 2" xfId="890" xr:uid="{00000000-0005-0000-0000-00007A030000}"/>
    <cellStyle name="Normalny 12 2 2" xfId="891" xr:uid="{00000000-0005-0000-0000-00007B030000}"/>
    <cellStyle name="Normalny 12 2 3" xfId="892" xr:uid="{00000000-0005-0000-0000-00007C030000}"/>
    <cellStyle name="Normalny 12 2 4" xfId="893" xr:uid="{00000000-0005-0000-0000-00007D030000}"/>
    <cellStyle name="Normalny 12 2 5" xfId="894" xr:uid="{00000000-0005-0000-0000-00007E030000}"/>
    <cellStyle name="Normalny 12 3" xfId="895" xr:uid="{00000000-0005-0000-0000-00007F030000}"/>
    <cellStyle name="Normalny 12 3 2" xfId="896" xr:uid="{00000000-0005-0000-0000-000080030000}"/>
    <cellStyle name="Normalny 13" xfId="897" xr:uid="{00000000-0005-0000-0000-000081030000}"/>
    <cellStyle name="Normalny 13 2" xfId="898" xr:uid="{00000000-0005-0000-0000-000082030000}"/>
    <cellStyle name="Normalny 13 3" xfId="899" xr:uid="{00000000-0005-0000-0000-000083030000}"/>
    <cellStyle name="Normalny 14" xfId="1588" xr:uid="{E2A9AF70-7487-478A-9B7B-0C1F84C5F75C}"/>
    <cellStyle name="Normalny 14 2" xfId="900" xr:uid="{00000000-0005-0000-0000-000084030000}"/>
    <cellStyle name="Normalny 15" xfId="901" xr:uid="{00000000-0005-0000-0000-000085030000}"/>
    <cellStyle name="Normalny 16 2" xfId="902" xr:uid="{00000000-0005-0000-0000-000086030000}"/>
    <cellStyle name="Normalny 17" xfId="903" xr:uid="{00000000-0005-0000-0000-000087030000}"/>
    <cellStyle name="Normalny 17 2" xfId="904" xr:uid="{00000000-0005-0000-0000-000088030000}"/>
    <cellStyle name="Normalny 17 2 2" xfId="905" xr:uid="{00000000-0005-0000-0000-000089030000}"/>
    <cellStyle name="Normalny 17 3" xfId="906" xr:uid="{00000000-0005-0000-0000-00008A030000}"/>
    <cellStyle name="Normalny 17 4" xfId="907" xr:uid="{00000000-0005-0000-0000-00008B030000}"/>
    <cellStyle name="Normalny 18" xfId="908" xr:uid="{00000000-0005-0000-0000-00008C030000}"/>
    <cellStyle name="Normalny 18 2" xfId="909" xr:uid="{00000000-0005-0000-0000-00008D030000}"/>
    <cellStyle name="Normalny 2" xfId="910" xr:uid="{00000000-0005-0000-0000-00008E030000}"/>
    <cellStyle name="Normalny 2 10" xfId="911" xr:uid="{00000000-0005-0000-0000-00008F030000}"/>
    <cellStyle name="Normalny 2 10 2" xfId="912" xr:uid="{00000000-0005-0000-0000-000090030000}"/>
    <cellStyle name="Normalny 2 10_10_PRZEDMIAR_Perony_v1" xfId="1586" xr:uid="{4E47EA2B-1873-41FF-8F08-3F7D8B38ACBA}"/>
    <cellStyle name="Normalny 2 11" xfId="913" xr:uid="{00000000-0005-0000-0000-000091030000}"/>
    <cellStyle name="Normalny 2 11 2" xfId="914" xr:uid="{00000000-0005-0000-0000-000092030000}"/>
    <cellStyle name="Normalny 2 12" xfId="915" xr:uid="{00000000-0005-0000-0000-000093030000}"/>
    <cellStyle name="Normalny 2 12 2" xfId="916" xr:uid="{00000000-0005-0000-0000-000094030000}"/>
    <cellStyle name="Normalny 2 13" xfId="917" xr:uid="{00000000-0005-0000-0000-000095030000}"/>
    <cellStyle name="Normalny 2 13 2" xfId="918" xr:uid="{00000000-0005-0000-0000-000096030000}"/>
    <cellStyle name="Normalny 2 14" xfId="919" xr:uid="{00000000-0005-0000-0000-000097030000}"/>
    <cellStyle name="Normalny 2 14 2" xfId="920" xr:uid="{00000000-0005-0000-0000-000098030000}"/>
    <cellStyle name="Normalny 2 15" xfId="921" xr:uid="{00000000-0005-0000-0000-000099030000}"/>
    <cellStyle name="Normalny 2 15 2" xfId="922" xr:uid="{00000000-0005-0000-0000-00009A030000}"/>
    <cellStyle name="Normalny 2 15 3" xfId="923" xr:uid="{00000000-0005-0000-0000-00009B030000}"/>
    <cellStyle name="Normalny 2 15 4" xfId="924" xr:uid="{00000000-0005-0000-0000-00009C030000}"/>
    <cellStyle name="Normalny 2 15 5" xfId="925" xr:uid="{00000000-0005-0000-0000-00009D030000}"/>
    <cellStyle name="Normalny 2 15 6" xfId="926" xr:uid="{00000000-0005-0000-0000-00009E030000}"/>
    <cellStyle name="Normalny 2 15 7" xfId="927" xr:uid="{00000000-0005-0000-0000-00009F030000}"/>
    <cellStyle name="Normalny 2 15 8" xfId="928" xr:uid="{00000000-0005-0000-0000-0000A0030000}"/>
    <cellStyle name="Normalny 2 16" xfId="929" xr:uid="{00000000-0005-0000-0000-0000A1030000}"/>
    <cellStyle name="Normalny 2 2" xfId="930" xr:uid="{00000000-0005-0000-0000-0000A2030000}"/>
    <cellStyle name="Normalny 2 2 2" xfId="931" xr:uid="{00000000-0005-0000-0000-0000A3030000}"/>
    <cellStyle name="Normalny 2 2 2 2" xfId="932" xr:uid="{00000000-0005-0000-0000-0000A4030000}"/>
    <cellStyle name="Normalny 2 2 3" xfId="933" xr:uid="{00000000-0005-0000-0000-0000A5030000}"/>
    <cellStyle name="Normalny 2 3" xfId="934" xr:uid="{00000000-0005-0000-0000-0000A6030000}"/>
    <cellStyle name="Normalny 2 3 2" xfId="935" xr:uid="{00000000-0005-0000-0000-0000A7030000}"/>
    <cellStyle name="Normalny 2 3 2 2" xfId="936" xr:uid="{00000000-0005-0000-0000-0000A8030000}"/>
    <cellStyle name="Normalny 2 3 3" xfId="937" xr:uid="{00000000-0005-0000-0000-0000A9030000}"/>
    <cellStyle name="Normalny 2 4" xfId="938" xr:uid="{00000000-0005-0000-0000-0000AA030000}"/>
    <cellStyle name="Normalny 2 4 2" xfId="939" xr:uid="{00000000-0005-0000-0000-0000AB030000}"/>
    <cellStyle name="Normalny 2 4 3" xfId="940" xr:uid="{00000000-0005-0000-0000-0000AC030000}"/>
    <cellStyle name="Normalny 2 5" xfId="941" xr:uid="{00000000-0005-0000-0000-0000AD030000}"/>
    <cellStyle name="Normalny 2 5 2" xfId="942" xr:uid="{00000000-0005-0000-0000-0000AE030000}"/>
    <cellStyle name="Normalny 2 5 3" xfId="943" xr:uid="{00000000-0005-0000-0000-0000AF030000}"/>
    <cellStyle name="Normalny 2 6" xfId="944" xr:uid="{00000000-0005-0000-0000-0000B0030000}"/>
    <cellStyle name="Normalny 2 6 2" xfId="945" xr:uid="{00000000-0005-0000-0000-0000B1030000}"/>
    <cellStyle name="Normalny 2 6 2 2" xfId="946" xr:uid="{00000000-0005-0000-0000-0000B2030000}"/>
    <cellStyle name="Normalny 2 6 3" xfId="947" xr:uid="{00000000-0005-0000-0000-0000B3030000}"/>
    <cellStyle name="Normalny 2 6 4" xfId="948" xr:uid="{00000000-0005-0000-0000-0000B4030000}"/>
    <cellStyle name="Normalny 2 7" xfId="949" xr:uid="{00000000-0005-0000-0000-0000B5030000}"/>
    <cellStyle name="Normalny 2 7 2" xfId="950" xr:uid="{00000000-0005-0000-0000-0000B6030000}"/>
    <cellStyle name="Normalny 2 8" xfId="951" xr:uid="{00000000-0005-0000-0000-0000B7030000}"/>
    <cellStyle name="Normalny 2 8 2" xfId="952" xr:uid="{00000000-0005-0000-0000-0000B8030000}"/>
    <cellStyle name="Normalny 2 9" xfId="953" xr:uid="{00000000-0005-0000-0000-0000B9030000}"/>
    <cellStyle name="Normalny 2 9 2" xfId="954" xr:uid="{00000000-0005-0000-0000-0000BA030000}"/>
    <cellStyle name="Normalny 20 2" xfId="955" xr:uid="{00000000-0005-0000-0000-0000BB030000}"/>
    <cellStyle name="Normalny 21 2" xfId="956" xr:uid="{00000000-0005-0000-0000-0000BC030000}"/>
    <cellStyle name="Normalny 22 2" xfId="957" xr:uid="{00000000-0005-0000-0000-0000BD030000}"/>
    <cellStyle name="Normalny 24 2" xfId="958" xr:uid="{00000000-0005-0000-0000-0000BE030000}"/>
    <cellStyle name="Normalny 26 2" xfId="959" xr:uid="{00000000-0005-0000-0000-0000BF030000}"/>
    <cellStyle name="Normalny 3" xfId="960" xr:uid="{00000000-0005-0000-0000-0000C0030000}"/>
    <cellStyle name="Normalny 3 2" xfId="961" xr:uid="{00000000-0005-0000-0000-0000C1030000}"/>
    <cellStyle name="Normalny 3 2 2" xfId="962" xr:uid="{00000000-0005-0000-0000-0000C2030000}"/>
    <cellStyle name="Normalny 3 2 3" xfId="963" xr:uid="{00000000-0005-0000-0000-0000C3030000}"/>
    <cellStyle name="Normalny 3 2 4" xfId="964" xr:uid="{00000000-0005-0000-0000-0000C4030000}"/>
    <cellStyle name="Normalny 3 3" xfId="965" xr:uid="{00000000-0005-0000-0000-0000C5030000}"/>
    <cellStyle name="Normalny 3 4" xfId="966" xr:uid="{00000000-0005-0000-0000-0000C6030000}"/>
    <cellStyle name="Normalny 3 5" xfId="967" xr:uid="{00000000-0005-0000-0000-0000C7030000}"/>
    <cellStyle name="Normalny 3 6" xfId="968" xr:uid="{00000000-0005-0000-0000-0000C8030000}"/>
    <cellStyle name="Normalny 4" xfId="969" xr:uid="{00000000-0005-0000-0000-0000C9030000}"/>
    <cellStyle name="Normalny 4 2" xfId="970" xr:uid="{00000000-0005-0000-0000-0000CA030000}"/>
    <cellStyle name="Normalny 4 2 2" xfId="971" xr:uid="{00000000-0005-0000-0000-0000CB030000}"/>
    <cellStyle name="Normalny 4 2 2 2" xfId="972" xr:uid="{00000000-0005-0000-0000-0000CC030000}"/>
    <cellStyle name="Normalny 4 2 2 2 2" xfId="973" xr:uid="{00000000-0005-0000-0000-0000CD030000}"/>
    <cellStyle name="Normalny 4 2 2 2 3" xfId="974" xr:uid="{00000000-0005-0000-0000-0000CE030000}"/>
    <cellStyle name="Normalny 4 2 2 3" xfId="975" xr:uid="{00000000-0005-0000-0000-0000CF030000}"/>
    <cellStyle name="Normalny 4 2 2 3 2" xfId="976" xr:uid="{00000000-0005-0000-0000-0000D0030000}"/>
    <cellStyle name="Normalny 4 2 2 3 3" xfId="977" xr:uid="{00000000-0005-0000-0000-0000D1030000}"/>
    <cellStyle name="Normalny 4 2 2 4" xfId="978" xr:uid="{00000000-0005-0000-0000-0000D2030000}"/>
    <cellStyle name="Normalny 4 2 2 4 2" xfId="979" xr:uid="{00000000-0005-0000-0000-0000D3030000}"/>
    <cellStyle name="Normalny 4 2 2 4 3" xfId="980" xr:uid="{00000000-0005-0000-0000-0000D4030000}"/>
    <cellStyle name="Normalny 4 2 2 5" xfId="981" xr:uid="{00000000-0005-0000-0000-0000D5030000}"/>
    <cellStyle name="Normalny 4 2 2 6" xfId="982" xr:uid="{00000000-0005-0000-0000-0000D6030000}"/>
    <cellStyle name="Normalny 4 2 3" xfId="983" xr:uid="{00000000-0005-0000-0000-0000D7030000}"/>
    <cellStyle name="Normalny 4 2 4" xfId="984" xr:uid="{00000000-0005-0000-0000-0000D8030000}"/>
    <cellStyle name="Normalny 4 2 5" xfId="985" xr:uid="{00000000-0005-0000-0000-0000D9030000}"/>
    <cellStyle name="Normalny 4 3" xfId="986" xr:uid="{00000000-0005-0000-0000-0000DA030000}"/>
    <cellStyle name="Normalny 4 3 2" xfId="987" xr:uid="{00000000-0005-0000-0000-0000DB030000}"/>
    <cellStyle name="Normalny 4 3 3" xfId="988" xr:uid="{00000000-0005-0000-0000-0000DC030000}"/>
    <cellStyle name="Normalny 4 4" xfId="989" xr:uid="{00000000-0005-0000-0000-0000DD030000}"/>
    <cellStyle name="Normalny 4 4 2" xfId="990" xr:uid="{00000000-0005-0000-0000-0000DE030000}"/>
    <cellStyle name="Normalny 4 4 3" xfId="991" xr:uid="{00000000-0005-0000-0000-0000DF030000}"/>
    <cellStyle name="Normalny 4 5" xfId="992" xr:uid="{00000000-0005-0000-0000-0000E0030000}"/>
    <cellStyle name="Normalny 4 5 2" xfId="993" xr:uid="{00000000-0005-0000-0000-0000E1030000}"/>
    <cellStyle name="Normalny 4 5 3" xfId="994" xr:uid="{00000000-0005-0000-0000-0000E2030000}"/>
    <cellStyle name="Normalny 4 5 4" xfId="995" xr:uid="{00000000-0005-0000-0000-0000E3030000}"/>
    <cellStyle name="Normalny 4 6" xfId="996" xr:uid="{00000000-0005-0000-0000-0000E4030000}"/>
    <cellStyle name="Normalny 4 7" xfId="997" xr:uid="{00000000-0005-0000-0000-0000E5030000}"/>
    <cellStyle name="Normalny 4 8" xfId="998" xr:uid="{00000000-0005-0000-0000-0000E6030000}"/>
    <cellStyle name="Normalny 4 9" xfId="999" xr:uid="{00000000-0005-0000-0000-0000E7030000}"/>
    <cellStyle name="Normalny 5" xfId="1000" xr:uid="{00000000-0005-0000-0000-0000E8030000}"/>
    <cellStyle name="Normalny 5 2" xfId="1001" xr:uid="{00000000-0005-0000-0000-0000E9030000}"/>
    <cellStyle name="Normalny 5 2 2" xfId="1002" xr:uid="{00000000-0005-0000-0000-0000EA030000}"/>
    <cellStyle name="Normalny 5 2 3" xfId="1003" xr:uid="{00000000-0005-0000-0000-0000EB030000}"/>
    <cellStyle name="Normalny 5 2 4" xfId="1004" xr:uid="{00000000-0005-0000-0000-0000EC030000}"/>
    <cellStyle name="Normalny 5 3" xfId="1005" xr:uid="{00000000-0005-0000-0000-0000ED030000}"/>
    <cellStyle name="Normalny 5 3 2" xfId="1006" xr:uid="{00000000-0005-0000-0000-0000EE030000}"/>
    <cellStyle name="Normalny 5 3 3" xfId="1007" xr:uid="{00000000-0005-0000-0000-0000EF030000}"/>
    <cellStyle name="Normalny 5 3 4" xfId="1008" xr:uid="{00000000-0005-0000-0000-0000F0030000}"/>
    <cellStyle name="Normalny 5 4" xfId="1009" xr:uid="{00000000-0005-0000-0000-0000F1030000}"/>
    <cellStyle name="Normalny 5 4 2" xfId="1010" xr:uid="{00000000-0005-0000-0000-0000F2030000}"/>
    <cellStyle name="Normalny 5 5" xfId="1011" xr:uid="{00000000-0005-0000-0000-0000F3030000}"/>
    <cellStyle name="Normalny 6" xfId="1012" xr:uid="{00000000-0005-0000-0000-0000F4030000}"/>
    <cellStyle name="Normalny 6 2" xfId="1013" xr:uid="{00000000-0005-0000-0000-0000F5030000}"/>
    <cellStyle name="Normalny 6 2 2" xfId="1014" xr:uid="{00000000-0005-0000-0000-0000F6030000}"/>
    <cellStyle name="Normalny 6 2 3" xfId="1015" xr:uid="{00000000-0005-0000-0000-0000F7030000}"/>
    <cellStyle name="Normalny 6 2 4" xfId="1016" xr:uid="{00000000-0005-0000-0000-0000F8030000}"/>
    <cellStyle name="Normalny 6 3" xfId="1017" xr:uid="{00000000-0005-0000-0000-0000F9030000}"/>
    <cellStyle name="Normalny 6 4" xfId="1018" xr:uid="{00000000-0005-0000-0000-0000FA030000}"/>
    <cellStyle name="Normalny 6 4 2" xfId="1019" xr:uid="{00000000-0005-0000-0000-0000FB030000}"/>
    <cellStyle name="Normalny 6 5" xfId="1020" xr:uid="{00000000-0005-0000-0000-0000FC030000}"/>
    <cellStyle name="Normalny 6 5 2" xfId="1021" xr:uid="{00000000-0005-0000-0000-0000FD030000}"/>
    <cellStyle name="Normalny 6 6" xfId="1022" xr:uid="{00000000-0005-0000-0000-0000FE030000}"/>
    <cellStyle name="Normalny 6 7" xfId="1023" xr:uid="{00000000-0005-0000-0000-0000FF030000}"/>
    <cellStyle name="Normalny 7" xfId="1024" xr:uid="{00000000-0005-0000-0000-000000040000}"/>
    <cellStyle name="Normalny 7 2" xfId="1025" xr:uid="{00000000-0005-0000-0000-000001040000}"/>
    <cellStyle name="Normalny 7 2 2" xfId="1026" xr:uid="{00000000-0005-0000-0000-000002040000}"/>
    <cellStyle name="Normalny 7 2 3" xfId="1027" xr:uid="{00000000-0005-0000-0000-000003040000}"/>
    <cellStyle name="Normalny 7 2 4" xfId="1028" xr:uid="{00000000-0005-0000-0000-000004040000}"/>
    <cellStyle name="Normalny 7 3" xfId="1029" xr:uid="{00000000-0005-0000-0000-000005040000}"/>
    <cellStyle name="Normalny 7 4" xfId="1030" xr:uid="{00000000-0005-0000-0000-000006040000}"/>
    <cellStyle name="Normalny 7 5" xfId="1031" xr:uid="{00000000-0005-0000-0000-000007040000}"/>
    <cellStyle name="Normalny 7 6" xfId="1032" xr:uid="{00000000-0005-0000-0000-000008040000}"/>
    <cellStyle name="Normalny 8" xfId="1033" xr:uid="{00000000-0005-0000-0000-000009040000}"/>
    <cellStyle name="Normalny 8 2" xfId="1034" xr:uid="{00000000-0005-0000-0000-00000A040000}"/>
    <cellStyle name="Normalny 8 2 2" xfId="1035" xr:uid="{00000000-0005-0000-0000-00000B040000}"/>
    <cellStyle name="Normalny 8 3" xfId="1036" xr:uid="{00000000-0005-0000-0000-00000C040000}"/>
    <cellStyle name="Normalny 8 4" xfId="1037" xr:uid="{00000000-0005-0000-0000-00000D040000}"/>
    <cellStyle name="Normalny 8 5" xfId="1038" xr:uid="{00000000-0005-0000-0000-00000E040000}"/>
    <cellStyle name="Normalny 8 6" xfId="1039" xr:uid="{00000000-0005-0000-0000-00000F040000}"/>
    <cellStyle name="Normalny 8 7" xfId="1040" xr:uid="{00000000-0005-0000-0000-000010040000}"/>
    <cellStyle name="Normalny 8 8" xfId="1041" xr:uid="{00000000-0005-0000-0000-000011040000}"/>
    <cellStyle name="Normalny 8 9" xfId="1042" xr:uid="{00000000-0005-0000-0000-000012040000}"/>
    <cellStyle name="Normalny 9" xfId="1043" xr:uid="{00000000-0005-0000-0000-000013040000}"/>
    <cellStyle name="Normalny 9 2" xfId="1044" xr:uid="{00000000-0005-0000-0000-000014040000}"/>
    <cellStyle name="Normalny 9 2 2" xfId="1045" xr:uid="{00000000-0005-0000-0000-000015040000}"/>
    <cellStyle name="Normalny 9 3" xfId="1046" xr:uid="{00000000-0005-0000-0000-000016040000}"/>
    <cellStyle name="Normalny 9 4" xfId="1047" xr:uid="{00000000-0005-0000-0000-000017040000}"/>
    <cellStyle name="Normalny 9 5" xfId="1048" xr:uid="{00000000-0005-0000-0000-000018040000}"/>
    <cellStyle name="Obliczenia 2" xfId="1049" xr:uid="{00000000-0005-0000-0000-000019040000}"/>
    <cellStyle name="Obliczenia 2 2" xfId="1050" xr:uid="{00000000-0005-0000-0000-00001A040000}"/>
    <cellStyle name="Obliczenia 2 3" xfId="1051" xr:uid="{00000000-0005-0000-0000-00001B040000}"/>
    <cellStyle name="Obliczenia 2 4" xfId="1052" xr:uid="{00000000-0005-0000-0000-00001C040000}"/>
    <cellStyle name="Obliczenia 3" xfId="1053" xr:uid="{00000000-0005-0000-0000-00001D040000}"/>
    <cellStyle name="Obliczenia 3 2" xfId="1054" xr:uid="{00000000-0005-0000-0000-00001E040000}"/>
    <cellStyle name="Obliczenia 3 3" xfId="1055" xr:uid="{00000000-0005-0000-0000-00001F040000}"/>
    <cellStyle name="Obliczenia 3 4" xfId="1056" xr:uid="{00000000-0005-0000-0000-000020040000}"/>
    <cellStyle name="Obliczenia 4" xfId="1057" xr:uid="{00000000-0005-0000-0000-000021040000}"/>
    <cellStyle name="Obliczenia 4 2" xfId="1058" xr:uid="{00000000-0005-0000-0000-000022040000}"/>
    <cellStyle name="Obliczenia 4 3" xfId="1059" xr:uid="{00000000-0005-0000-0000-000023040000}"/>
    <cellStyle name="Obliczenia 4 4" xfId="1060" xr:uid="{00000000-0005-0000-0000-000024040000}"/>
    <cellStyle name="Obliczenia 5" xfId="1061" xr:uid="{00000000-0005-0000-0000-000025040000}"/>
    <cellStyle name="Obliczenia 5 2" xfId="1062" xr:uid="{00000000-0005-0000-0000-000026040000}"/>
    <cellStyle name="Obliczenia 5 3" xfId="1063" xr:uid="{00000000-0005-0000-0000-000027040000}"/>
    <cellStyle name="Obliczenia 5 4" xfId="1064" xr:uid="{00000000-0005-0000-0000-000028040000}"/>
    <cellStyle name="Obliczenia 6" xfId="1065" xr:uid="{00000000-0005-0000-0000-000029040000}"/>
    <cellStyle name="Obliczenia 6 2" xfId="1066" xr:uid="{00000000-0005-0000-0000-00002A040000}"/>
    <cellStyle name="Obliczenia 6 3" xfId="1067" xr:uid="{00000000-0005-0000-0000-00002B040000}"/>
    <cellStyle name="Obliczenia 6 4" xfId="1068" xr:uid="{00000000-0005-0000-0000-00002C040000}"/>
    <cellStyle name="Obliczenia 7" xfId="1069" xr:uid="{00000000-0005-0000-0000-00002D040000}"/>
    <cellStyle name="Obliczenia 7 2" xfId="1070" xr:uid="{00000000-0005-0000-0000-00002E040000}"/>
    <cellStyle name="Obliczenia 7 3" xfId="1071" xr:uid="{00000000-0005-0000-0000-00002F040000}"/>
    <cellStyle name="Obliczenia 7 4" xfId="1072" xr:uid="{00000000-0005-0000-0000-000030040000}"/>
    <cellStyle name="Obliczenia 8" xfId="1073" xr:uid="{00000000-0005-0000-0000-000031040000}"/>
    <cellStyle name="Obliczenia 8 2" xfId="1074" xr:uid="{00000000-0005-0000-0000-000032040000}"/>
    <cellStyle name="Obliczenia 8 3" xfId="1075" xr:uid="{00000000-0005-0000-0000-000033040000}"/>
    <cellStyle name="Obliczenia 8 4" xfId="1076" xr:uid="{00000000-0005-0000-0000-000034040000}"/>
    <cellStyle name="Opis" xfId="1077" xr:uid="{00000000-0005-0000-0000-000035040000}"/>
    <cellStyle name="Percent [2]" xfId="1078" xr:uid="{00000000-0005-0000-0000-000036040000}"/>
    <cellStyle name="Percent [2] 10" xfId="1079" xr:uid="{00000000-0005-0000-0000-000037040000}"/>
    <cellStyle name="Percent [2] 11" xfId="1080" xr:uid="{00000000-0005-0000-0000-000038040000}"/>
    <cellStyle name="Percent [2] 12" xfId="1081" xr:uid="{00000000-0005-0000-0000-000039040000}"/>
    <cellStyle name="Percent [2] 13" xfId="1082" xr:uid="{00000000-0005-0000-0000-00003A040000}"/>
    <cellStyle name="Percent [2] 14" xfId="1083" xr:uid="{00000000-0005-0000-0000-00003B040000}"/>
    <cellStyle name="Percent [2] 15" xfId="1084" xr:uid="{00000000-0005-0000-0000-00003C040000}"/>
    <cellStyle name="Percent [2] 16" xfId="1085" xr:uid="{00000000-0005-0000-0000-00003D040000}"/>
    <cellStyle name="Percent [2] 17" xfId="1086" xr:uid="{00000000-0005-0000-0000-00003E040000}"/>
    <cellStyle name="Percent [2] 18" xfId="1087" xr:uid="{00000000-0005-0000-0000-00003F040000}"/>
    <cellStyle name="Percent [2] 19" xfId="1088" xr:uid="{00000000-0005-0000-0000-000040040000}"/>
    <cellStyle name="Percent [2] 2" xfId="1089" xr:uid="{00000000-0005-0000-0000-000041040000}"/>
    <cellStyle name="Percent [2] 2 2" xfId="1090" xr:uid="{00000000-0005-0000-0000-000042040000}"/>
    <cellStyle name="Percent [2] 2 3" xfId="1091" xr:uid="{00000000-0005-0000-0000-000043040000}"/>
    <cellStyle name="Percent [2] 2 4" xfId="1092" xr:uid="{00000000-0005-0000-0000-000044040000}"/>
    <cellStyle name="Percent [2] 2 5" xfId="1093" xr:uid="{00000000-0005-0000-0000-000045040000}"/>
    <cellStyle name="Percent [2] 2 6" xfId="1094" xr:uid="{00000000-0005-0000-0000-000046040000}"/>
    <cellStyle name="Percent [2] 2 7" xfId="1095" xr:uid="{00000000-0005-0000-0000-000047040000}"/>
    <cellStyle name="Percent [2] 2 8" xfId="1096" xr:uid="{00000000-0005-0000-0000-000048040000}"/>
    <cellStyle name="Percent [2] 20" xfId="1097" xr:uid="{00000000-0005-0000-0000-000049040000}"/>
    <cellStyle name="Percent [2] 21" xfId="1098" xr:uid="{00000000-0005-0000-0000-00004A040000}"/>
    <cellStyle name="Percent [2] 22" xfId="1099" xr:uid="{00000000-0005-0000-0000-00004B040000}"/>
    <cellStyle name="Percent [2] 23" xfId="1100" xr:uid="{00000000-0005-0000-0000-00004C040000}"/>
    <cellStyle name="Percent [2] 24" xfId="1101" xr:uid="{00000000-0005-0000-0000-00004D040000}"/>
    <cellStyle name="Percent [2] 25" xfId="1102" xr:uid="{00000000-0005-0000-0000-00004E040000}"/>
    <cellStyle name="Percent [2] 26" xfId="1103" xr:uid="{00000000-0005-0000-0000-00004F040000}"/>
    <cellStyle name="Percent [2] 27" xfId="1104" xr:uid="{00000000-0005-0000-0000-000050040000}"/>
    <cellStyle name="Percent [2] 28" xfId="1105" xr:uid="{00000000-0005-0000-0000-000051040000}"/>
    <cellStyle name="Percent [2] 29" xfId="1106" xr:uid="{00000000-0005-0000-0000-000052040000}"/>
    <cellStyle name="Percent [2] 3" xfId="1107" xr:uid="{00000000-0005-0000-0000-000053040000}"/>
    <cellStyle name="Percent [2] 30" xfId="1108" xr:uid="{00000000-0005-0000-0000-000054040000}"/>
    <cellStyle name="Percent [2] 31" xfId="1109" xr:uid="{00000000-0005-0000-0000-000055040000}"/>
    <cellStyle name="Percent [2] 32" xfId="1110" xr:uid="{00000000-0005-0000-0000-000056040000}"/>
    <cellStyle name="Percent [2] 33" xfId="1111" xr:uid="{00000000-0005-0000-0000-000057040000}"/>
    <cellStyle name="Percent [2] 34" xfId="1112" xr:uid="{00000000-0005-0000-0000-000058040000}"/>
    <cellStyle name="Percent [2] 35" xfId="1113" xr:uid="{00000000-0005-0000-0000-000059040000}"/>
    <cellStyle name="Percent [2] 36" xfId="1114" xr:uid="{00000000-0005-0000-0000-00005A040000}"/>
    <cellStyle name="Percent [2] 37" xfId="1115" xr:uid="{00000000-0005-0000-0000-00005B040000}"/>
    <cellStyle name="Percent [2] 38" xfId="1116" xr:uid="{00000000-0005-0000-0000-00005C040000}"/>
    <cellStyle name="Percent [2] 39" xfId="1117" xr:uid="{00000000-0005-0000-0000-00005D040000}"/>
    <cellStyle name="Percent [2] 4" xfId="1118" xr:uid="{00000000-0005-0000-0000-00005E040000}"/>
    <cellStyle name="Percent [2] 5" xfId="1119" xr:uid="{00000000-0005-0000-0000-00005F040000}"/>
    <cellStyle name="Percent [2] 6" xfId="1120" xr:uid="{00000000-0005-0000-0000-000060040000}"/>
    <cellStyle name="Percent [2] 7" xfId="1121" xr:uid="{00000000-0005-0000-0000-000061040000}"/>
    <cellStyle name="Percent [2] 8" xfId="1122" xr:uid="{00000000-0005-0000-0000-000062040000}"/>
    <cellStyle name="Percent [2] 9" xfId="1123" xr:uid="{00000000-0005-0000-0000-000063040000}"/>
    <cellStyle name="Percent 2" xfId="1124" xr:uid="{00000000-0005-0000-0000-000064040000}"/>
    <cellStyle name="Percent 56 15" xfId="1125" xr:uid="{00000000-0005-0000-0000-000065040000}"/>
    <cellStyle name="Porcentaje 2" xfId="1126" xr:uid="{00000000-0005-0000-0000-000066040000}"/>
    <cellStyle name="Porcentaje 2 2" xfId="1127" xr:uid="{00000000-0005-0000-0000-000067040000}"/>
    <cellStyle name="Porcentaje 3" xfId="1128" xr:uid="{00000000-0005-0000-0000-000068040000}"/>
    <cellStyle name="Porcentaje 3 2" xfId="1129" xr:uid="{00000000-0005-0000-0000-000069040000}"/>
    <cellStyle name="Porcentaje 3 2 2" xfId="1130" xr:uid="{00000000-0005-0000-0000-00006A040000}"/>
    <cellStyle name="Porcentaje 3 2 2 2" xfId="1131" xr:uid="{00000000-0005-0000-0000-00006B040000}"/>
    <cellStyle name="Porcentaje 3 2 2 3" xfId="1132" xr:uid="{00000000-0005-0000-0000-00006C040000}"/>
    <cellStyle name="Porcentaje 3 2 3" xfId="1133" xr:uid="{00000000-0005-0000-0000-00006D040000}"/>
    <cellStyle name="Porcentaje 3 2 4" xfId="1134" xr:uid="{00000000-0005-0000-0000-00006E040000}"/>
    <cellStyle name="Porcentaje 3 3" xfId="1135" xr:uid="{00000000-0005-0000-0000-00006F040000}"/>
    <cellStyle name="Porcentaje 3 3 2" xfId="1136" xr:uid="{00000000-0005-0000-0000-000070040000}"/>
    <cellStyle name="Porcentaje 3 3 3" xfId="1137" xr:uid="{00000000-0005-0000-0000-000071040000}"/>
    <cellStyle name="Porcentaje 3 4" xfId="1138" xr:uid="{00000000-0005-0000-0000-000072040000}"/>
    <cellStyle name="Porcentaje 3 4 2" xfId="1139" xr:uid="{00000000-0005-0000-0000-000073040000}"/>
    <cellStyle name="Porcentaje 3 4 3" xfId="1140" xr:uid="{00000000-0005-0000-0000-000074040000}"/>
    <cellStyle name="Porcentaje 3 5" xfId="1141" xr:uid="{00000000-0005-0000-0000-000075040000}"/>
    <cellStyle name="Porcentaje 3 6" xfId="1142" xr:uid="{00000000-0005-0000-0000-000076040000}"/>
    <cellStyle name="Procentowy 2" xfId="1143" xr:uid="{00000000-0005-0000-0000-000077040000}"/>
    <cellStyle name="Procentowy 2 2" xfId="1144" xr:uid="{00000000-0005-0000-0000-000078040000}"/>
    <cellStyle name="Procentowy 2 2 2" xfId="1145" xr:uid="{00000000-0005-0000-0000-000079040000}"/>
    <cellStyle name="Procentowy 2 2 2 2" xfId="1146" xr:uid="{00000000-0005-0000-0000-00007A040000}"/>
    <cellStyle name="Procentowy 2 2 2 3" xfId="1147" xr:uid="{00000000-0005-0000-0000-00007B040000}"/>
    <cellStyle name="Procentowy 2 2 3" xfId="1148" xr:uid="{00000000-0005-0000-0000-00007C040000}"/>
    <cellStyle name="Procentowy 2 2 4" xfId="1149" xr:uid="{00000000-0005-0000-0000-00007D040000}"/>
    <cellStyle name="Procentowy 2 3" xfId="1150" xr:uid="{00000000-0005-0000-0000-00007E040000}"/>
    <cellStyle name="Procentowy 2 3 2" xfId="1151" xr:uid="{00000000-0005-0000-0000-00007F040000}"/>
    <cellStyle name="Procentowy 2 3 3" xfId="1152" xr:uid="{00000000-0005-0000-0000-000080040000}"/>
    <cellStyle name="Procentowy 2 4" xfId="1153" xr:uid="{00000000-0005-0000-0000-000081040000}"/>
    <cellStyle name="Procentowy 2 5" xfId="1154" xr:uid="{00000000-0005-0000-0000-000082040000}"/>
    <cellStyle name="Procentowy 2 6" xfId="1155" xr:uid="{00000000-0005-0000-0000-000083040000}"/>
    <cellStyle name="Procentowy 3" xfId="1156" xr:uid="{00000000-0005-0000-0000-000084040000}"/>
    <cellStyle name="Procentowy 3 2" xfId="1157" xr:uid="{00000000-0005-0000-0000-000085040000}"/>
    <cellStyle name="Procentowy 3 3" xfId="1158" xr:uid="{00000000-0005-0000-0000-000086040000}"/>
    <cellStyle name="Procentowy 4" xfId="1159" xr:uid="{00000000-0005-0000-0000-000087040000}"/>
    <cellStyle name="Procentowy 5" xfId="1160" xr:uid="{00000000-0005-0000-0000-000088040000}"/>
    <cellStyle name="Procentowy 5 2" xfId="1161" xr:uid="{00000000-0005-0000-0000-000089040000}"/>
    <cellStyle name="Procentowy 5 3" xfId="1162" xr:uid="{00000000-0005-0000-0000-00008A040000}"/>
    <cellStyle name="Procentowy 5 4" xfId="1163" xr:uid="{00000000-0005-0000-0000-00008B040000}"/>
    <cellStyle name="Section 1" xfId="1164" xr:uid="{00000000-0005-0000-0000-00008C040000}"/>
    <cellStyle name="Styl 1" xfId="1165" xr:uid="{00000000-0005-0000-0000-00008D040000}"/>
    <cellStyle name="Suma 2" xfId="1166" xr:uid="{00000000-0005-0000-0000-00008E040000}"/>
    <cellStyle name="Suma 2 2" xfId="1167" xr:uid="{00000000-0005-0000-0000-00008F040000}"/>
    <cellStyle name="Suma 2 3" xfId="1168" xr:uid="{00000000-0005-0000-0000-000090040000}"/>
    <cellStyle name="Suma 2 4" xfId="1169" xr:uid="{00000000-0005-0000-0000-000091040000}"/>
    <cellStyle name="Suma 2 5" xfId="1170" xr:uid="{00000000-0005-0000-0000-000092040000}"/>
    <cellStyle name="Suma 3" xfId="1171" xr:uid="{00000000-0005-0000-0000-000093040000}"/>
    <cellStyle name="Suma 3 2" xfId="1172" xr:uid="{00000000-0005-0000-0000-000094040000}"/>
    <cellStyle name="Suma 3 3" xfId="1173" xr:uid="{00000000-0005-0000-0000-000095040000}"/>
    <cellStyle name="Suma 3 4" xfId="1174" xr:uid="{00000000-0005-0000-0000-000096040000}"/>
    <cellStyle name="Suma 3 5" xfId="1175" xr:uid="{00000000-0005-0000-0000-000097040000}"/>
    <cellStyle name="Suma 4" xfId="1176" xr:uid="{00000000-0005-0000-0000-000098040000}"/>
    <cellStyle name="Suma 4 2" xfId="1177" xr:uid="{00000000-0005-0000-0000-000099040000}"/>
    <cellStyle name="Suma 4 3" xfId="1178" xr:uid="{00000000-0005-0000-0000-00009A040000}"/>
    <cellStyle name="Suma 4 4" xfId="1179" xr:uid="{00000000-0005-0000-0000-00009B040000}"/>
    <cellStyle name="Suma 4 5" xfId="1180" xr:uid="{00000000-0005-0000-0000-00009C040000}"/>
    <cellStyle name="Suma 5" xfId="1181" xr:uid="{00000000-0005-0000-0000-00009D040000}"/>
    <cellStyle name="Suma 5 2" xfId="1182" xr:uid="{00000000-0005-0000-0000-00009E040000}"/>
    <cellStyle name="Suma 5 3" xfId="1183" xr:uid="{00000000-0005-0000-0000-00009F040000}"/>
    <cellStyle name="Suma 5 4" xfId="1184" xr:uid="{00000000-0005-0000-0000-0000A0040000}"/>
    <cellStyle name="Suma 5 5" xfId="1185" xr:uid="{00000000-0005-0000-0000-0000A1040000}"/>
    <cellStyle name="Suma 6" xfId="1186" xr:uid="{00000000-0005-0000-0000-0000A2040000}"/>
    <cellStyle name="Suma 6 2" xfId="1187" xr:uid="{00000000-0005-0000-0000-0000A3040000}"/>
    <cellStyle name="Suma 6 3" xfId="1188" xr:uid="{00000000-0005-0000-0000-0000A4040000}"/>
    <cellStyle name="Suma 6 4" xfId="1189" xr:uid="{00000000-0005-0000-0000-0000A5040000}"/>
    <cellStyle name="Suma 6 5" xfId="1190" xr:uid="{00000000-0005-0000-0000-0000A6040000}"/>
    <cellStyle name="Suma 7" xfId="1191" xr:uid="{00000000-0005-0000-0000-0000A7040000}"/>
    <cellStyle name="Suma 7 2" xfId="1192" xr:uid="{00000000-0005-0000-0000-0000A8040000}"/>
    <cellStyle name="Suma 7 3" xfId="1193" xr:uid="{00000000-0005-0000-0000-0000A9040000}"/>
    <cellStyle name="Suma 7 4" xfId="1194" xr:uid="{00000000-0005-0000-0000-0000AA040000}"/>
    <cellStyle name="Suma 7 5" xfId="1195" xr:uid="{00000000-0005-0000-0000-0000AB040000}"/>
    <cellStyle name="Suma 8" xfId="1196" xr:uid="{00000000-0005-0000-0000-0000AC040000}"/>
    <cellStyle name="Suma 8 2" xfId="1197" xr:uid="{00000000-0005-0000-0000-0000AD040000}"/>
    <cellStyle name="Suma 8 3" xfId="1198" xr:uid="{00000000-0005-0000-0000-0000AE040000}"/>
    <cellStyle name="Suma 8 4" xfId="1199" xr:uid="{00000000-0005-0000-0000-0000AF040000}"/>
    <cellStyle name="Suma 8 5" xfId="1200" xr:uid="{00000000-0005-0000-0000-0000B0040000}"/>
    <cellStyle name="Tekst objaśnienia 2" xfId="1201" xr:uid="{00000000-0005-0000-0000-0000B1040000}"/>
    <cellStyle name="Tekst objaśnienia 3" xfId="1202" xr:uid="{00000000-0005-0000-0000-0000B2040000}"/>
    <cellStyle name="Tekst objaśnienia 4" xfId="1203" xr:uid="{00000000-0005-0000-0000-0000B3040000}"/>
    <cellStyle name="Tekst objaśnienia 5" xfId="1204" xr:uid="{00000000-0005-0000-0000-0000B4040000}"/>
    <cellStyle name="Tekst objaśnienia 6" xfId="1205" xr:uid="{00000000-0005-0000-0000-0000B5040000}"/>
    <cellStyle name="Tekst objaśnienia 7" xfId="1206" xr:uid="{00000000-0005-0000-0000-0000B6040000}"/>
    <cellStyle name="Tekst objaśnienia 8" xfId="1207" xr:uid="{00000000-0005-0000-0000-0000B7040000}"/>
    <cellStyle name="Tekst ostrzeżenia 2" xfId="1208" xr:uid="{00000000-0005-0000-0000-0000B8040000}"/>
    <cellStyle name="Tekst ostrzeżenia 3" xfId="1209" xr:uid="{00000000-0005-0000-0000-0000B9040000}"/>
    <cellStyle name="Tekst ostrzeżenia 4" xfId="1210" xr:uid="{00000000-0005-0000-0000-0000BA040000}"/>
    <cellStyle name="Tekst ostrzeżenia 5" xfId="1211" xr:uid="{00000000-0005-0000-0000-0000BB040000}"/>
    <cellStyle name="Tekst ostrzeżenia 6" xfId="1212" xr:uid="{00000000-0005-0000-0000-0000BC040000}"/>
    <cellStyle name="Tekst ostrzeżenia 7" xfId="1213" xr:uid="{00000000-0005-0000-0000-0000BD040000}"/>
    <cellStyle name="Tekst ostrzeżenia 8" xfId="1214" xr:uid="{00000000-0005-0000-0000-0000BE040000}"/>
    <cellStyle name="Tytuł 2" xfId="1215" xr:uid="{00000000-0005-0000-0000-0000BF040000}"/>
    <cellStyle name="Tytuł 3" xfId="1216" xr:uid="{00000000-0005-0000-0000-0000C0040000}"/>
    <cellStyle name="Tytuł 4" xfId="1217" xr:uid="{00000000-0005-0000-0000-0000C1040000}"/>
    <cellStyle name="Tytuł 5" xfId="1218" xr:uid="{00000000-0005-0000-0000-0000C2040000}"/>
    <cellStyle name="Tytuł 6" xfId="1219" xr:uid="{00000000-0005-0000-0000-0000C3040000}"/>
    <cellStyle name="Tytuł 7" xfId="1220" xr:uid="{00000000-0005-0000-0000-0000C4040000}"/>
    <cellStyle name="Tytuł 8" xfId="1221" xr:uid="{00000000-0005-0000-0000-0000C5040000}"/>
    <cellStyle name="Uwaga 2" xfId="1222" xr:uid="{00000000-0005-0000-0000-0000C6040000}"/>
    <cellStyle name="Uwaga 2 2" xfId="1223" xr:uid="{00000000-0005-0000-0000-0000C7040000}"/>
    <cellStyle name="Uwaga 2 3" xfId="1224" xr:uid="{00000000-0005-0000-0000-0000C8040000}"/>
    <cellStyle name="Uwaga 2 4" xfId="1225" xr:uid="{00000000-0005-0000-0000-0000C9040000}"/>
    <cellStyle name="Uwaga 2 5" xfId="1226" xr:uid="{00000000-0005-0000-0000-0000CA040000}"/>
    <cellStyle name="Uwaga 3" xfId="1227" xr:uid="{00000000-0005-0000-0000-0000CB040000}"/>
    <cellStyle name="Uwaga 3 2" xfId="1228" xr:uid="{00000000-0005-0000-0000-0000CC040000}"/>
    <cellStyle name="Uwaga 3 3" xfId="1229" xr:uid="{00000000-0005-0000-0000-0000CD040000}"/>
    <cellStyle name="Uwaga 3 4" xfId="1230" xr:uid="{00000000-0005-0000-0000-0000CE040000}"/>
    <cellStyle name="Uwaga 3 5" xfId="1231" xr:uid="{00000000-0005-0000-0000-0000CF040000}"/>
    <cellStyle name="Uwaga 4" xfId="1232" xr:uid="{00000000-0005-0000-0000-0000D0040000}"/>
    <cellStyle name="Uwaga 4 2" xfId="1233" xr:uid="{00000000-0005-0000-0000-0000D1040000}"/>
    <cellStyle name="Uwaga 4 3" xfId="1234" xr:uid="{00000000-0005-0000-0000-0000D2040000}"/>
    <cellStyle name="Uwaga 4 4" xfId="1235" xr:uid="{00000000-0005-0000-0000-0000D3040000}"/>
    <cellStyle name="Uwaga 4 5" xfId="1236" xr:uid="{00000000-0005-0000-0000-0000D4040000}"/>
    <cellStyle name="Uwaga 5" xfId="1237" xr:uid="{00000000-0005-0000-0000-0000D5040000}"/>
    <cellStyle name="Uwaga 5 2" xfId="1238" xr:uid="{00000000-0005-0000-0000-0000D6040000}"/>
    <cellStyle name="Uwaga 5 3" xfId="1239" xr:uid="{00000000-0005-0000-0000-0000D7040000}"/>
    <cellStyle name="Uwaga 5 4" xfId="1240" xr:uid="{00000000-0005-0000-0000-0000D8040000}"/>
    <cellStyle name="Uwaga 5 5" xfId="1241" xr:uid="{00000000-0005-0000-0000-0000D9040000}"/>
    <cellStyle name="Uwaga 6" xfId="1242" xr:uid="{00000000-0005-0000-0000-0000DA040000}"/>
    <cellStyle name="Uwaga 6 2" xfId="1243" xr:uid="{00000000-0005-0000-0000-0000DB040000}"/>
    <cellStyle name="Uwaga 6 3" xfId="1244" xr:uid="{00000000-0005-0000-0000-0000DC040000}"/>
    <cellStyle name="Uwaga 6 4" xfId="1245" xr:uid="{00000000-0005-0000-0000-0000DD040000}"/>
    <cellStyle name="Uwaga 6 5" xfId="1246" xr:uid="{00000000-0005-0000-0000-0000DE040000}"/>
    <cellStyle name="Uwaga 7" xfId="1247" xr:uid="{00000000-0005-0000-0000-0000DF040000}"/>
    <cellStyle name="Uwaga 7 2" xfId="1248" xr:uid="{00000000-0005-0000-0000-0000E0040000}"/>
    <cellStyle name="Uwaga 7 3" xfId="1249" xr:uid="{00000000-0005-0000-0000-0000E1040000}"/>
    <cellStyle name="Uwaga 7 4" xfId="1250" xr:uid="{00000000-0005-0000-0000-0000E2040000}"/>
    <cellStyle name="Uwaga 7 5" xfId="1251" xr:uid="{00000000-0005-0000-0000-0000E3040000}"/>
    <cellStyle name="Uwaga 8" xfId="1252" xr:uid="{00000000-0005-0000-0000-0000E4040000}"/>
    <cellStyle name="Uwaga 8 2" xfId="1253" xr:uid="{00000000-0005-0000-0000-0000E5040000}"/>
    <cellStyle name="Uwaga 8 3" xfId="1254" xr:uid="{00000000-0005-0000-0000-0000E6040000}"/>
    <cellStyle name="Uwaga 8 4" xfId="1255" xr:uid="{00000000-0005-0000-0000-0000E7040000}"/>
    <cellStyle name="Uwaga 8 5" xfId="1256" xr:uid="{00000000-0005-0000-0000-0000E8040000}"/>
    <cellStyle name="Walutowy" xfId="1587" builtinId="4"/>
    <cellStyle name="Walutowy 10" xfId="1257" xr:uid="{00000000-0005-0000-0000-0000E9040000}"/>
    <cellStyle name="Walutowy 10 2" xfId="1258" xr:uid="{00000000-0005-0000-0000-0000EA040000}"/>
    <cellStyle name="Walutowy 10 3" xfId="1259" xr:uid="{00000000-0005-0000-0000-0000EB040000}"/>
    <cellStyle name="Walutowy 11" xfId="1260" xr:uid="{00000000-0005-0000-0000-0000EC040000}"/>
    <cellStyle name="Walutowy 11 2" xfId="1261" xr:uid="{00000000-0005-0000-0000-0000ED040000}"/>
    <cellStyle name="Walutowy 11 2 2" xfId="1262" xr:uid="{00000000-0005-0000-0000-0000EE040000}"/>
    <cellStyle name="Walutowy 11 2 3" xfId="1263" xr:uid="{00000000-0005-0000-0000-0000EF040000}"/>
    <cellStyle name="Walutowy 11 3" xfId="1264" xr:uid="{00000000-0005-0000-0000-0000F0040000}"/>
    <cellStyle name="Walutowy 11 4" xfId="1265" xr:uid="{00000000-0005-0000-0000-0000F1040000}"/>
    <cellStyle name="Walutowy 12" xfId="1266" xr:uid="{00000000-0005-0000-0000-0000F2040000}"/>
    <cellStyle name="Walutowy 12 2" xfId="1267" xr:uid="{00000000-0005-0000-0000-0000F3040000}"/>
    <cellStyle name="Walutowy 12 3" xfId="1268" xr:uid="{00000000-0005-0000-0000-0000F4040000}"/>
    <cellStyle name="Walutowy 13" xfId="1269" xr:uid="{00000000-0005-0000-0000-0000F5040000}"/>
    <cellStyle name="Walutowy 2" xfId="1270" xr:uid="{00000000-0005-0000-0000-0000F6040000}"/>
    <cellStyle name="Walutowy 2 2" xfId="1271" xr:uid="{00000000-0005-0000-0000-0000F7040000}"/>
    <cellStyle name="Walutowy 2 2 2" xfId="1272" xr:uid="{00000000-0005-0000-0000-0000F8040000}"/>
    <cellStyle name="Walutowy 2 2 2 2" xfId="1273" xr:uid="{00000000-0005-0000-0000-0000F9040000}"/>
    <cellStyle name="Walutowy 2 2 2 2 2" xfId="1274" xr:uid="{00000000-0005-0000-0000-0000FA040000}"/>
    <cellStyle name="Walutowy 2 2 2 2 2 2" xfId="1275" xr:uid="{00000000-0005-0000-0000-0000FB040000}"/>
    <cellStyle name="Walutowy 2 2 2 2 2 2 2" xfId="1276" xr:uid="{00000000-0005-0000-0000-0000FC040000}"/>
    <cellStyle name="Walutowy 2 2 2 2 2 2 3" xfId="1277" xr:uid="{00000000-0005-0000-0000-0000FD040000}"/>
    <cellStyle name="Walutowy 2 2 2 2 2 3" xfId="1278" xr:uid="{00000000-0005-0000-0000-0000FE040000}"/>
    <cellStyle name="Walutowy 2 2 2 2 2 4" xfId="1279" xr:uid="{00000000-0005-0000-0000-0000FF040000}"/>
    <cellStyle name="Walutowy 2 2 2 2 3" xfId="1280" xr:uid="{00000000-0005-0000-0000-000000050000}"/>
    <cellStyle name="Walutowy 2 2 2 2 3 2" xfId="1281" xr:uid="{00000000-0005-0000-0000-000001050000}"/>
    <cellStyle name="Walutowy 2 2 2 2 3 3" xfId="1282" xr:uid="{00000000-0005-0000-0000-000002050000}"/>
    <cellStyle name="Walutowy 2 2 2 2 4" xfId="1283" xr:uid="{00000000-0005-0000-0000-000003050000}"/>
    <cellStyle name="Walutowy 2 2 2 2 5" xfId="1284" xr:uid="{00000000-0005-0000-0000-000004050000}"/>
    <cellStyle name="Walutowy 2 2 2 3" xfId="1285" xr:uid="{00000000-0005-0000-0000-000005050000}"/>
    <cellStyle name="Walutowy 2 2 2 3 2" xfId="1286" xr:uid="{00000000-0005-0000-0000-000006050000}"/>
    <cellStyle name="Walutowy 2 2 2 3 2 2" xfId="1287" xr:uid="{00000000-0005-0000-0000-000007050000}"/>
    <cellStyle name="Walutowy 2 2 2 3 2 3" xfId="1288" xr:uid="{00000000-0005-0000-0000-000008050000}"/>
    <cellStyle name="Walutowy 2 2 2 3 3" xfId="1289" xr:uid="{00000000-0005-0000-0000-000009050000}"/>
    <cellStyle name="Walutowy 2 2 2 3 4" xfId="1290" xr:uid="{00000000-0005-0000-0000-00000A050000}"/>
    <cellStyle name="Walutowy 2 2 2 4" xfId="1291" xr:uid="{00000000-0005-0000-0000-00000B050000}"/>
    <cellStyle name="Walutowy 2 2 2 4 2" xfId="1292" xr:uid="{00000000-0005-0000-0000-00000C050000}"/>
    <cellStyle name="Walutowy 2 2 2 4 3" xfId="1293" xr:uid="{00000000-0005-0000-0000-00000D050000}"/>
    <cellStyle name="Walutowy 2 2 2 5" xfId="1294" xr:uid="{00000000-0005-0000-0000-00000E050000}"/>
    <cellStyle name="Walutowy 2 2 2 6" xfId="1295" xr:uid="{00000000-0005-0000-0000-00000F050000}"/>
    <cellStyle name="Walutowy 2 2 3" xfId="1296" xr:uid="{00000000-0005-0000-0000-000010050000}"/>
    <cellStyle name="Walutowy 2 2 3 2" xfId="1297" xr:uid="{00000000-0005-0000-0000-000011050000}"/>
    <cellStyle name="Walutowy 2 2 3 2 2" xfId="1298" xr:uid="{00000000-0005-0000-0000-000012050000}"/>
    <cellStyle name="Walutowy 2 2 3 2 2 2" xfId="1299" xr:uid="{00000000-0005-0000-0000-000013050000}"/>
    <cellStyle name="Walutowy 2 2 3 2 2 3" xfId="1300" xr:uid="{00000000-0005-0000-0000-000014050000}"/>
    <cellStyle name="Walutowy 2 2 3 2 3" xfId="1301" xr:uid="{00000000-0005-0000-0000-000015050000}"/>
    <cellStyle name="Walutowy 2 2 3 2 4" xfId="1302" xr:uid="{00000000-0005-0000-0000-000016050000}"/>
    <cellStyle name="Walutowy 2 2 3 3" xfId="1303" xr:uid="{00000000-0005-0000-0000-000017050000}"/>
    <cellStyle name="Walutowy 2 2 3 3 2" xfId="1304" xr:uid="{00000000-0005-0000-0000-000018050000}"/>
    <cellStyle name="Walutowy 2 2 3 3 3" xfId="1305" xr:uid="{00000000-0005-0000-0000-000019050000}"/>
    <cellStyle name="Walutowy 2 2 3 4" xfId="1306" xr:uid="{00000000-0005-0000-0000-00001A050000}"/>
    <cellStyle name="Walutowy 2 2 3 5" xfId="1307" xr:uid="{00000000-0005-0000-0000-00001B050000}"/>
    <cellStyle name="Walutowy 2 2 4" xfId="1308" xr:uid="{00000000-0005-0000-0000-00001C050000}"/>
    <cellStyle name="Walutowy 2 2 4 2" xfId="1309" xr:uid="{00000000-0005-0000-0000-00001D050000}"/>
    <cellStyle name="Walutowy 2 2 4 2 2" xfId="1310" xr:uid="{00000000-0005-0000-0000-00001E050000}"/>
    <cellStyle name="Walutowy 2 2 4 2 3" xfId="1311" xr:uid="{00000000-0005-0000-0000-00001F050000}"/>
    <cellStyle name="Walutowy 2 2 4 3" xfId="1312" xr:uid="{00000000-0005-0000-0000-000020050000}"/>
    <cellStyle name="Walutowy 2 2 4 4" xfId="1313" xr:uid="{00000000-0005-0000-0000-000021050000}"/>
    <cellStyle name="Walutowy 2 2 5" xfId="1314" xr:uid="{00000000-0005-0000-0000-000022050000}"/>
    <cellStyle name="Walutowy 2 2 5 2" xfId="1315" xr:uid="{00000000-0005-0000-0000-000023050000}"/>
    <cellStyle name="Walutowy 2 2 5 3" xfId="1316" xr:uid="{00000000-0005-0000-0000-000024050000}"/>
    <cellStyle name="Walutowy 2 2 6" xfId="1317" xr:uid="{00000000-0005-0000-0000-000025050000}"/>
    <cellStyle name="Walutowy 2 2 7" xfId="1318" xr:uid="{00000000-0005-0000-0000-000026050000}"/>
    <cellStyle name="Walutowy 2 3" xfId="1319" xr:uid="{00000000-0005-0000-0000-000027050000}"/>
    <cellStyle name="Walutowy 2 3 2" xfId="1320" xr:uid="{00000000-0005-0000-0000-000028050000}"/>
    <cellStyle name="Walutowy 2 3 2 2" xfId="1321" xr:uid="{00000000-0005-0000-0000-000029050000}"/>
    <cellStyle name="Walutowy 2 3 2 2 2" xfId="1322" xr:uid="{00000000-0005-0000-0000-00002A050000}"/>
    <cellStyle name="Walutowy 2 3 2 2 2 2" xfId="1323" xr:uid="{00000000-0005-0000-0000-00002B050000}"/>
    <cellStyle name="Walutowy 2 3 2 2 2 3" xfId="1324" xr:uid="{00000000-0005-0000-0000-00002C050000}"/>
    <cellStyle name="Walutowy 2 3 2 2 3" xfId="1325" xr:uid="{00000000-0005-0000-0000-00002D050000}"/>
    <cellStyle name="Walutowy 2 3 2 2 4" xfId="1326" xr:uid="{00000000-0005-0000-0000-00002E050000}"/>
    <cellStyle name="Walutowy 2 3 2 3" xfId="1327" xr:uid="{00000000-0005-0000-0000-00002F050000}"/>
    <cellStyle name="Walutowy 2 3 2 3 2" xfId="1328" xr:uid="{00000000-0005-0000-0000-000030050000}"/>
    <cellStyle name="Walutowy 2 3 2 3 3" xfId="1329" xr:uid="{00000000-0005-0000-0000-000031050000}"/>
    <cellStyle name="Walutowy 2 3 2 4" xfId="1330" xr:uid="{00000000-0005-0000-0000-000032050000}"/>
    <cellStyle name="Walutowy 2 3 2 5" xfId="1331" xr:uid="{00000000-0005-0000-0000-000033050000}"/>
    <cellStyle name="Walutowy 2 3 3" xfId="1332" xr:uid="{00000000-0005-0000-0000-000034050000}"/>
    <cellStyle name="Walutowy 2 3 3 2" xfId="1333" xr:uid="{00000000-0005-0000-0000-000035050000}"/>
    <cellStyle name="Walutowy 2 3 3 2 2" xfId="1334" xr:uid="{00000000-0005-0000-0000-000036050000}"/>
    <cellStyle name="Walutowy 2 3 3 2 3" xfId="1335" xr:uid="{00000000-0005-0000-0000-000037050000}"/>
    <cellStyle name="Walutowy 2 3 3 3" xfId="1336" xr:uid="{00000000-0005-0000-0000-000038050000}"/>
    <cellStyle name="Walutowy 2 3 3 4" xfId="1337" xr:uid="{00000000-0005-0000-0000-000039050000}"/>
    <cellStyle name="Walutowy 2 3 4" xfId="1338" xr:uid="{00000000-0005-0000-0000-00003A050000}"/>
    <cellStyle name="Walutowy 2 3 4 2" xfId="1339" xr:uid="{00000000-0005-0000-0000-00003B050000}"/>
    <cellStyle name="Walutowy 2 3 4 3" xfId="1340" xr:uid="{00000000-0005-0000-0000-00003C050000}"/>
    <cellStyle name="Walutowy 2 3 5" xfId="1341" xr:uid="{00000000-0005-0000-0000-00003D050000}"/>
    <cellStyle name="Walutowy 2 3 6" xfId="1342" xr:uid="{00000000-0005-0000-0000-00003E050000}"/>
    <cellStyle name="Walutowy 2 4" xfId="1343" xr:uid="{00000000-0005-0000-0000-00003F050000}"/>
    <cellStyle name="Walutowy 2 4 2" xfId="1344" xr:uid="{00000000-0005-0000-0000-000040050000}"/>
    <cellStyle name="Walutowy 2 4 2 2" xfId="1345" xr:uid="{00000000-0005-0000-0000-000041050000}"/>
    <cellStyle name="Walutowy 2 4 2 2 2" xfId="1346" xr:uid="{00000000-0005-0000-0000-000042050000}"/>
    <cellStyle name="Walutowy 2 4 2 2 3" xfId="1347" xr:uid="{00000000-0005-0000-0000-000043050000}"/>
    <cellStyle name="Walutowy 2 4 2 3" xfId="1348" xr:uid="{00000000-0005-0000-0000-000044050000}"/>
    <cellStyle name="Walutowy 2 4 2 4" xfId="1349" xr:uid="{00000000-0005-0000-0000-000045050000}"/>
    <cellStyle name="Walutowy 2 4 3" xfId="1350" xr:uid="{00000000-0005-0000-0000-000046050000}"/>
    <cellStyle name="Walutowy 2 4 3 2" xfId="1351" xr:uid="{00000000-0005-0000-0000-000047050000}"/>
    <cellStyle name="Walutowy 2 4 3 3" xfId="1352" xr:uid="{00000000-0005-0000-0000-000048050000}"/>
    <cellStyle name="Walutowy 2 4 4" xfId="1353" xr:uid="{00000000-0005-0000-0000-000049050000}"/>
    <cellStyle name="Walutowy 2 4 5" xfId="1354" xr:uid="{00000000-0005-0000-0000-00004A050000}"/>
    <cellStyle name="Walutowy 2 5" xfId="1355" xr:uid="{00000000-0005-0000-0000-00004B050000}"/>
    <cellStyle name="Walutowy 2 5 2" xfId="1356" xr:uid="{00000000-0005-0000-0000-00004C050000}"/>
    <cellStyle name="Walutowy 2 5 2 2" xfId="1357" xr:uid="{00000000-0005-0000-0000-00004D050000}"/>
    <cellStyle name="Walutowy 2 5 2 3" xfId="1358" xr:uid="{00000000-0005-0000-0000-00004E050000}"/>
    <cellStyle name="Walutowy 2 5 3" xfId="1359" xr:uid="{00000000-0005-0000-0000-00004F050000}"/>
    <cellStyle name="Walutowy 2 5 4" xfId="1360" xr:uid="{00000000-0005-0000-0000-000050050000}"/>
    <cellStyle name="Walutowy 2 6" xfId="1361" xr:uid="{00000000-0005-0000-0000-000051050000}"/>
    <cellStyle name="Walutowy 2 6 2" xfId="1362" xr:uid="{00000000-0005-0000-0000-000052050000}"/>
    <cellStyle name="Walutowy 2 6 3" xfId="1363" xr:uid="{00000000-0005-0000-0000-000053050000}"/>
    <cellStyle name="Walutowy 2 7" xfId="1364" xr:uid="{00000000-0005-0000-0000-000054050000}"/>
    <cellStyle name="Walutowy 2 8" xfId="1365" xr:uid="{00000000-0005-0000-0000-000055050000}"/>
    <cellStyle name="Walutowy 3" xfId="1366" xr:uid="{00000000-0005-0000-0000-000056050000}"/>
    <cellStyle name="Walutowy 3 2" xfId="1367" xr:uid="{00000000-0005-0000-0000-000057050000}"/>
    <cellStyle name="Walutowy 3 2 2" xfId="1368" xr:uid="{00000000-0005-0000-0000-000058050000}"/>
    <cellStyle name="Walutowy 3 2 2 2" xfId="1369" xr:uid="{00000000-0005-0000-0000-000059050000}"/>
    <cellStyle name="Walutowy 3 2 2 2 2" xfId="1370" xr:uid="{00000000-0005-0000-0000-00005A050000}"/>
    <cellStyle name="Walutowy 3 2 2 2 2 2" xfId="1371" xr:uid="{00000000-0005-0000-0000-00005B050000}"/>
    <cellStyle name="Walutowy 3 2 2 2 2 2 2" xfId="1372" xr:uid="{00000000-0005-0000-0000-00005C050000}"/>
    <cellStyle name="Walutowy 3 2 2 2 2 2 3" xfId="1373" xr:uid="{00000000-0005-0000-0000-00005D050000}"/>
    <cellStyle name="Walutowy 3 2 2 2 2 3" xfId="1374" xr:uid="{00000000-0005-0000-0000-00005E050000}"/>
    <cellStyle name="Walutowy 3 2 2 2 2 4" xfId="1375" xr:uid="{00000000-0005-0000-0000-00005F050000}"/>
    <cellStyle name="Walutowy 3 2 2 2 3" xfId="1376" xr:uid="{00000000-0005-0000-0000-000060050000}"/>
    <cellStyle name="Walutowy 3 2 2 2 3 2" xfId="1377" xr:uid="{00000000-0005-0000-0000-000061050000}"/>
    <cellStyle name="Walutowy 3 2 2 2 3 3" xfId="1378" xr:uid="{00000000-0005-0000-0000-000062050000}"/>
    <cellStyle name="Walutowy 3 2 2 2 4" xfId="1379" xr:uid="{00000000-0005-0000-0000-000063050000}"/>
    <cellStyle name="Walutowy 3 2 2 2 5" xfId="1380" xr:uid="{00000000-0005-0000-0000-000064050000}"/>
    <cellStyle name="Walutowy 3 2 2 3" xfId="1381" xr:uid="{00000000-0005-0000-0000-000065050000}"/>
    <cellStyle name="Walutowy 3 2 2 3 2" xfId="1382" xr:uid="{00000000-0005-0000-0000-000066050000}"/>
    <cellStyle name="Walutowy 3 2 2 3 2 2" xfId="1383" xr:uid="{00000000-0005-0000-0000-000067050000}"/>
    <cellStyle name="Walutowy 3 2 2 3 2 3" xfId="1384" xr:uid="{00000000-0005-0000-0000-000068050000}"/>
    <cellStyle name="Walutowy 3 2 2 3 3" xfId="1385" xr:uid="{00000000-0005-0000-0000-000069050000}"/>
    <cellStyle name="Walutowy 3 2 2 3 4" xfId="1386" xr:uid="{00000000-0005-0000-0000-00006A050000}"/>
    <cellStyle name="Walutowy 3 2 2 4" xfId="1387" xr:uid="{00000000-0005-0000-0000-00006B050000}"/>
    <cellStyle name="Walutowy 3 2 2 4 2" xfId="1388" xr:uid="{00000000-0005-0000-0000-00006C050000}"/>
    <cellStyle name="Walutowy 3 2 2 4 3" xfId="1389" xr:uid="{00000000-0005-0000-0000-00006D050000}"/>
    <cellStyle name="Walutowy 3 2 2 5" xfId="1390" xr:uid="{00000000-0005-0000-0000-00006E050000}"/>
    <cellStyle name="Walutowy 3 2 2 6" xfId="1391" xr:uid="{00000000-0005-0000-0000-00006F050000}"/>
    <cellStyle name="Walutowy 3 2 3" xfId="1392" xr:uid="{00000000-0005-0000-0000-000070050000}"/>
    <cellStyle name="Walutowy 3 2 3 2" xfId="1393" xr:uid="{00000000-0005-0000-0000-000071050000}"/>
    <cellStyle name="Walutowy 3 2 3 2 2" xfId="1394" xr:uid="{00000000-0005-0000-0000-000072050000}"/>
    <cellStyle name="Walutowy 3 2 3 2 2 2" xfId="1395" xr:uid="{00000000-0005-0000-0000-000073050000}"/>
    <cellStyle name="Walutowy 3 2 3 2 2 3" xfId="1396" xr:uid="{00000000-0005-0000-0000-000074050000}"/>
    <cellStyle name="Walutowy 3 2 3 2 3" xfId="1397" xr:uid="{00000000-0005-0000-0000-000075050000}"/>
    <cellStyle name="Walutowy 3 2 3 2 4" xfId="1398" xr:uid="{00000000-0005-0000-0000-000076050000}"/>
    <cellStyle name="Walutowy 3 2 3 3" xfId="1399" xr:uid="{00000000-0005-0000-0000-000077050000}"/>
    <cellStyle name="Walutowy 3 2 3 3 2" xfId="1400" xr:uid="{00000000-0005-0000-0000-000078050000}"/>
    <cellStyle name="Walutowy 3 2 3 3 3" xfId="1401" xr:uid="{00000000-0005-0000-0000-000079050000}"/>
    <cellStyle name="Walutowy 3 2 3 4" xfId="1402" xr:uid="{00000000-0005-0000-0000-00007A050000}"/>
    <cellStyle name="Walutowy 3 2 3 5" xfId="1403" xr:uid="{00000000-0005-0000-0000-00007B050000}"/>
    <cellStyle name="Walutowy 3 2 4" xfId="1404" xr:uid="{00000000-0005-0000-0000-00007C050000}"/>
    <cellStyle name="Walutowy 3 2 4 2" xfId="1405" xr:uid="{00000000-0005-0000-0000-00007D050000}"/>
    <cellStyle name="Walutowy 3 2 4 2 2" xfId="1406" xr:uid="{00000000-0005-0000-0000-00007E050000}"/>
    <cellStyle name="Walutowy 3 2 4 2 3" xfId="1407" xr:uid="{00000000-0005-0000-0000-00007F050000}"/>
    <cellStyle name="Walutowy 3 2 4 3" xfId="1408" xr:uid="{00000000-0005-0000-0000-000080050000}"/>
    <cellStyle name="Walutowy 3 2 4 4" xfId="1409" xr:uid="{00000000-0005-0000-0000-000081050000}"/>
    <cellStyle name="Walutowy 3 2 5" xfId="1410" xr:uid="{00000000-0005-0000-0000-000082050000}"/>
    <cellStyle name="Walutowy 3 2 5 2" xfId="1411" xr:uid="{00000000-0005-0000-0000-000083050000}"/>
    <cellStyle name="Walutowy 3 2 5 3" xfId="1412" xr:uid="{00000000-0005-0000-0000-000084050000}"/>
    <cellStyle name="Walutowy 3 2 6" xfId="1413" xr:uid="{00000000-0005-0000-0000-000085050000}"/>
    <cellStyle name="Walutowy 3 2 7" xfId="1414" xr:uid="{00000000-0005-0000-0000-000086050000}"/>
    <cellStyle name="Walutowy 3 3" xfId="1415" xr:uid="{00000000-0005-0000-0000-000087050000}"/>
    <cellStyle name="Walutowy 3 3 2" xfId="1416" xr:uid="{00000000-0005-0000-0000-000088050000}"/>
    <cellStyle name="Walutowy 3 3 2 2" xfId="1417" xr:uid="{00000000-0005-0000-0000-000089050000}"/>
    <cellStyle name="Walutowy 3 3 2 2 2" xfId="1418" xr:uid="{00000000-0005-0000-0000-00008A050000}"/>
    <cellStyle name="Walutowy 3 3 2 2 2 2" xfId="1419" xr:uid="{00000000-0005-0000-0000-00008B050000}"/>
    <cellStyle name="Walutowy 3 3 2 2 2 3" xfId="1420" xr:uid="{00000000-0005-0000-0000-00008C050000}"/>
    <cellStyle name="Walutowy 3 3 2 2 3" xfId="1421" xr:uid="{00000000-0005-0000-0000-00008D050000}"/>
    <cellStyle name="Walutowy 3 3 2 2 4" xfId="1422" xr:uid="{00000000-0005-0000-0000-00008E050000}"/>
    <cellStyle name="Walutowy 3 3 2 3" xfId="1423" xr:uid="{00000000-0005-0000-0000-00008F050000}"/>
    <cellStyle name="Walutowy 3 3 2 3 2" xfId="1424" xr:uid="{00000000-0005-0000-0000-000090050000}"/>
    <cellStyle name="Walutowy 3 3 2 3 3" xfId="1425" xr:uid="{00000000-0005-0000-0000-000091050000}"/>
    <cellStyle name="Walutowy 3 3 2 4" xfId="1426" xr:uid="{00000000-0005-0000-0000-000092050000}"/>
    <cellStyle name="Walutowy 3 3 2 5" xfId="1427" xr:uid="{00000000-0005-0000-0000-000093050000}"/>
    <cellStyle name="Walutowy 3 3 3" xfId="1428" xr:uid="{00000000-0005-0000-0000-000094050000}"/>
    <cellStyle name="Walutowy 3 3 3 2" xfId="1429" xr:uid="{00000000-0005-0000-0000-000095050000}"/>
    <cellStyle name="Walutowy 3 3 3 2 2" xfId="1430" xr:uid="{00000000-0005-0000-0000-000096050000}"/>
    <cellStyle name="Walutowy 3 3 3 2 3" xfId="1431" xr:uid="{00000000-0005-0000-0000-000097050000}"/>
    <cellStyle name="Walutowy 3 3 3 3" xfId="1432" xr:uid="{00000000-0005-0000-0000-000098050000}"/>
    <cellStyle name="Walutowy 3 3 3 4" xfId="1433" xr:uid="{00000000-0005-0000-0000-000099050000}"/>
    <cellStyle name="Walutowy 3 3 4" xfId="1434" xr:uid="{00000000-0005-0000-0000-00009A050000}"/>
    <cellStyle name="Walutowy 3 3 4 2" xfId="1435" xr:uid="{00000000-0005-0000-0000-00009B050000}"/>
    <cellStyle name="Walutowy 3 3 4 3" xfId="1436" xr:uid="{00000000-0005-0000-0000-00009C050000}"/>
    <cellStyle name="Walutowy 3 3 5" xfId="1437" xr:uid="{00000000-0005-0000-0000-00009D050000}"/>
    <cellStyle name="Walutowy 3 3 6" xfId="1438" xr:uid="{00000000-0005-0000-0000-00009E050000}"/>
    <cellStyle name="Walutowy 3 4" xfId="1439" xr:uid="{00000000-0005-0000-0000-00009F050000}"/>
    <cellStyle name="Walutowy 3 4 2" xfId="1440" xr:uid="{00000000-0005-0000-0000-0000A0050000}"/>
    <cellStyle name="Walutowy 3 4 2 2" xfId="1441" xr:uid="{00000000-0005-0000-0000-0000A1050000}"/>
    <cellStyle name="Walutowy 3 4 2 2 2" xfId="1442" xr:uid="{00000000-0005-0000-0000-0000A2050000}"/>
    <cellStyle name="Walutowy 3 4 2 2 3" xfId="1443" xr:uid="{00000000-0005-0000-0000-0000A3050000}"/>
    <cellStyle name="Walutowy 3 4 2 3" xfId="1444" xr:uid="{00000000-0005-0000-0000-0000A4050000}"/>
    <cellStyle name="Walutowy 3 4 2 4" xfId="1445" xr:uid="{00000000-0005-0000-0000-0000A5050000}"/>
    <cellStyle name="Walutowy 3 4 3" xfId="1446" xr:uid="{00000000-0005-0000-0000-0000A6050000}"/>
    <cellStyle name="Walutowy 3 4 3 2" xfId="1447" xr:uid="{00000000-0005-0000-0000-0000A7050000}"/>
    <cellStyle name="Walutowy 3 4 3 3" xfId="1448" xr:uid="{00000000-0005-0000-0000-0000A8050000}"/>
    <cellStyle name="Walutowy 3 4 4" xfId="1449" xr:uid="{00000000-0005-0000-0000-0000A9050000}"/>
    <cellStyle name="Walutowy 3 4 5" xfId="1450" xr:uid="{00000000-0005-0000-0000-0000AA050000}"/>
    <cellStyle name="Walutowy 3 5" xfId="1451" xr:uid="{00000000-0005-0000-0000-0000AB050000}"/>
    <cellStyle name="Walutowy 3 5 2" xfId="1452" xr:uid="{00000000-0005-0000-0000-0000AC050000}"/>
    <cellStyle name="Walutowy 3 5 2 2" xfId="1453" xr:uid="{00000000-0005-0000-0000-0000AD050000}"/>
    <cellStyle name="Walutowy 3 5 2 3" xfId="1454" xr:uid="{00000000-0005-0000-0000-0000AE050000}"/>
    <cellStyle name="Walutowy 3 5 3" xfId="1455" xr:uid="{00000000-0005-0000-0000-0000AF050000}"/>
    <cellStyle name="Walutowy 3 5 4" xfId="1456" xr:uid="{00000000-0005-0000-0000-0000B0050000}"/>
    <cellStyle name="Walutowy 3 6" xfId="1457" xr:uid="{00000000-0005-0000-0000-0000B1050000}"/>
    <cellStyle name="Walutowy 3 6 2" xfId="1458" xr:uid="{00000000-0005-0000-0000-0000B2050000}"/>
    <cellStyle name="Walutowy 3 6 3" xfId="1459" xr:uid="{00000000-0005-0000-0000-0000B3050000}"/>
    <cellStyle name="Walutowy 3 7" xfId="1460" xr:uid="{00000000-0005-0000-0000-0000B4050000}"/>
    <cellStyle name="Walutowy 3 8" xfId="1461" xr:uid="{00000000-0005-0000-0000-0000B5050000}"/>
    <cellStyle name="Walutowy 4" xfId="1462" xr:uid="{00000000-0005-0000-0000-0000B6050000}"/>
    <cellStyle name="Walutowy 4 2" xfId="1463" xr:uid="{00000000-0005-0000-0000-0000B7050000}"/>
    <cellStyle name="Walutowy 4 2 2" xfId="1464" xr:uid="{00000000-0005-0000-0000-0000B8050000}"/>
    <cellStyle name="Walutowy 4 2 2 2" xfId="1465" xr:uid="{00000000-0005-0000-0000-0000B9050000}"/>
    <cellStyle name="Walutowy 4 2 2 2 2" xfId="1466" xr:uid="{00000000-0005-0000-0000-0000BA050000}"/>
    <cellStyle name="Walutowy 4 2 2 2 2 2" xfId="1467" xr:uid="{00000000-0005-0000-0000-0000BB050000}"/>
    <cellStyle name="Walutowy 4 2 2 2 2 3" xfId="1468" xr:uid="{00000000-0005-0000-0000-0000BC050000}"/>
    <cellStyle name="Walutowy 4 2 2 2 3" xfId="1469" xr:uid="{00000000-0005-0000-0000-0000BD050000}"/>
    <cellStyle name="Walutowy 4 2 2 2 4" xfId="1470" xr:uid="{00000000-0005-0000-0000-0000BE050000}"/>
    <cellStyle name="Walutowy 4 2 2 3" xfId="1471" xr:uid="{00000000-0005-0000-0000-0000BF050000}"/>
    <cellStyle name="Walutowy 4 2 2 3 2" xfId="1472" xr:uid="{00000000-0005-0000-0000-0000C0050000}"/>
    <cellStyle name="Walutowy 4 2 2 3 3" xfId="1473" xr:uid="{00000000-0005-0000-0000-0000C1050000}"/>
    <cellStyle name="Walutowy 4 2 2 4" xfId="1474" xr:uid="{00000000-0005-0000-0000-0000C2050000}"/>
    <cellStyle name="Walutowy 4 2 2 5" xfId="1475" xr:uid="{00000000-0005-0000-0000-0000C3050000}"/>
    <cellStyle name="Walutowy 4 2 3" xfId="1476" xr:uid="{00000000-0005-0000-0000-0000C4050000}"/>
    <cellStyle name="Walutowy 4 2 3 2" xfId="1477" xr:uid="{00000000-0005-0000-0000-0000C5050000}"/>
    <cellStyle name="Walutowy 4 2 3 2 2" xfId="1478" xr:uid="{00000000-0005-0000-0000-0000C6050000}"/>
    <cellStyle name="Walutowy 4 2 3 2 3" xfId="1479" xr:uid="{00000000-0005-0000-0000-0000C7050000}"/>
    <cellStyle name="Walutowy 4 2 3 3" xfId="1480" xr:uid="{00000000-0005-0000-0000-0000C8050000}"/>
    <cellStyle name="Walutowy 4 2 3 4" xfId="1481" xr:uid="{00000000-0005-0000-0000-0000C9050000}"/>
    <cellStyle name="Walutowy 4 2 4" xfId="1482" xr:uid="{00000000-0005-0000-0000-0000CA050000}"/>
    <cellStyle name="Walutowy 4 2 4 2" xfId="1483" xr:uid="{00000000-0005-0000-0000-0000CB050000}"/>
    <cellStyle name="Walutowy 4 2 4 3" xfId="1484" xr:uid="{00000000-0005-0000-0000-0000CC050000}"/>
    <cellStyle name="Walutowy 4 2 5" xfId="1485" xr:uid="{00000000-0005-0000-0000-0000CD050000}"/>
    <cellStyle name="Walutowy 4 2 6" xfId="1486" xr:uid="{00000000-0005-0000-0000-0000CE050000}"/>
    <cellStyle name="Walutowy 4 3" xfId="1487" xr:uid="{00000000-0005-0000-0000-0000CF050000}"/>
    <cellStyle name="Walutowy 4 3 2" xfId="1488" xr:uid="{00000000-0005-0000-0000-0000D0050000}"/>
    <cellStyle name="Walutowy 4 3 2 2" xfId="1489" xr:uid="{00000000-0005-0000-0000-0000D1050000}"/>
    <cellStyle name="Walutowy 4 3 2 2 2" xfId="1490" xr:uid="{00000000-0005-0000-0000-0000D2050000}"/>
    <cellStyle name="Walutowy 4 3 2 2 3" xfId="1491" xr:uid="{00000000-0005-0000-0000-0000D3050000}"/>
    <cellStyle name="Walutowy 4 3 2 3" xfId="1492" xr:uid="{00000000-0005-0000-0000-0000D4050000}"/>
    <cellStyle name="Walutowy 4 3 2 4" xfId="1493" xr:uid="{00000000-0005-0000-0000-0000D5050000}"/>
    <cellStyle name="Walutowy 4 3 3" xfId="1494" xr:uid="{00000000-0005-0000-0000-0000D6050000}"/>
    <cellStyle name="Walutowy 4 3 3 2" xfId="1495" xr:uid="{00000000-0005-0000-0000-0000D7050000}"/>
    <cellStyle name="Walutowy 4 3 3 3" xfId="1496" xr:uid="{00000000-0005-0000-0000-0000D8050000}"/>
    <cellStyle name="Walutowy 4 3 4" xfId="1497" xr:uid="{00000000-0005-0000-0000-0000D9050000}"/>
    <cellStyle name="Walutowy 4 3 5" xfId="1498" xr:uid="{00000000-0005-0000-0000-0000DA050000}"/>
    <cellStyle name="Walutowy 4 4" xfId="1499" xr:uid="{00000000-0005-0000-0000-0000DB050000}"/>
    <cellStyle name="Walutowy 4 4 2" xfId="1500" xr:uid="{00000000-0005-0000-0000-0000DC050000}"/>
    <cellStyle name="Walutowy 4 4 2 2" xfId="1501" xr:uid="{00000000-0005-0000-0000-0000DD050000}"/>
    <cellStyle name="Walutowy 4 4 2 3" xfId="1502" xr:uid="{00000000-0005-0000-0000-0000DE050000}"/>
    <cellStyle name="Walutowy 4 4 3" xfId="1503" xr:uid="{00000000-0005-0000-0000-0000DF050000}"/>
    <cellStyle name="Walutowy 4 4 4" xfId="1504" xr:uid="{00000000-0005-0000-0000-0000E0050000}"/>
    <cellStyle name="Walutowy 4 5" xfId="1505" xr:uid="{00000000-0005-0000-0000-0000E1050000}"/>
    <cellStyle name="Walutowy 4 5 2" xfId="1506" xr:uid="{00000000-0005-0000-0000-0000E2050000}"/>
    <cellStyle name="Walutowy 4 5 3" xfId="1507" xr:uid="{00000000-0005-0000-0000-0000E3050000}"/>
    <cellStyle name="Walutowy 4 6" xfId="1508" xr:uid="{00000000-0005-0000-0000-0000E4050000}"/>
    <cellStyle name="Walutowy 4 7" xfId="1509" xr:uid="{00000000-0005-0000-0000-0000E5050000}"/>
    <cellStyle name="Walutowy 5" xfId="1510" xr:uid="{00000000-0005-0000-0000-0000E6050000}"/>
    <cellStyle name="Walutowy 5 2" xfId="1511" xr:uid="{00000000-0005-0000-0000-0000E7050000}"/>
    <cellStyle name="Walutowy 5 2 2" xfId="1512" xr:uid="{00000000-0005-0000-0000-0000E8050000}"/>
    <cellStyle name="Walutowy 5 2 2 2" xfId="1513" xr:uid="{00000000-0005-0000-0000-0000E9050000}"/>
    <cellStyle name="Walutowy 5 2 2 2 2" xfId="1514" xr:uid="{00000000-0005-0000-0000-0000EA050000}"/>
    <cellStyle name="Walutowy 5 2 2 2 3" xfId="1515" xr:uid="{00000000-0005-0000-0000-0000EB050000}"/>
    <cellStyle name="Walutowy 5 2 2 3" xfId="1516" xr:uid="{00000000-0005-0000-0000-0000EC050000}"/>
    <cellStyle name="Walutowy 5 2 2 4" xfId="1517" xr:uid="{00000000-0005-0000-0000-0000ED050000}"/>
    <cellStyle name="Walutowy 5 2 3" xfId="1518" xr:uid="{00000000-0005-0000-0000-0000EE050000}"/>
    <cellStyle name="Walutowy 5 2 3 2" xfId="1519" xr:uid="{00000000-0005-0000-0000-0000EF050000}"/>
    <cellStyle name="Walutowy 5 2 3 3" xfId="1520" xr:uid="{00000000-0005-0000-0000-0000F0050000}"/>
    <cellStyle name="Walutowy 5 2 4" xfId="1521" xr:uid="{00000000-0005-0000-0000-0000F1050000}"/>
    <cellStyle name="Walutowy 5 2 5" xfId="1522" xr:uid="{00000000-0005-0000-0000-0000F2050000}"/>
    <cellStyle name="Walutowy 5 3" xfId="1523" xr:uid="{00000000-0005-0000-0000-0000F3050000}"/>
    <cellStyle name="Walutowy 5 3 2" xfId="1524" xr:uid="{00000000-0005-0000-0000-0000F4050000}"/>
    <cellStyle name="Walutowy 5 3 2 2" xfId="1525" xr:uid="{00000000-0005-0000-0000-0000F5050000}"/>
    <cellStyle name="Walutowy 5 3 2 3" xfId="1526" xr:uid="{00000000-0005-0000-0000-0000F6050000}"/>
    <cellStyle name="Walutowy 5 3 3" xfId="1527" xr:uid="{00000000-0005-0000-0000-0000F7050000}"/>
    <cellStyle name="Walutowy 5 3 4" xfId="1528" xr:uid="{00000000-0005-0000-0000-0000F8050000}"/>
    <cellStyle name="Walutowy 5 4" xfId="1529" xr:uid="{00000000-0005-0000-0000-0000F9050000}"/>
    <cellStyle name="Walutowy 5 4 2" xfId="1530" xr:uid="{00000000-0005-0000-0000-0000FA050000}"/>
    <cellStyle name="Walutowy 5 4 3" xfId="1531" xr:uid="{00000000-0005-0000-0000-0000FB050000}"/>
    <cellStyle name="Walutowy 5 5" xfId="1532" xr:uid="{00000000-0005-0000-0000-0000FC050000}"/>
    <cellStyle name="Walutowy 5 6" xfId="1533" xr:uid="{00000000-0005-0000-0000-0000FD050000}"/>
    <cellStyle name="Walutowy 6" xfId="1534" xr:uid="{00000000-0005-0000-0000-0000FE050000}"/>
    <cellStyle name="Walutowy 6 2" xfId="1535" xr:uid="{00000000-0005-0000-0000-0000FF050000}"/>
    <cellStyle name="Walutowy 6 2 2" xfId="1536" xr:uid="{00000000-0005-0000-0000-000000060000}"/>
    <cellStyle name="Walutowy 6 2 2 2" xfId="1537" xr:uid="{00000000-0005-0000-0000-000001060000}"/>
    <cellStyle name="Walutowy 6 2 2 3" xfId="1538" xr:uid="{00000000-0005-0000-0000-000002060000}"/>
    <cellStyle name="Walutowy 6 2 3" xfId="1539" xr:uid="{00000000-0005-0000-0000-000003060000}"/>
    <cellStyle name="Walutowy 6 2 4" xfId="1540" xr:uid="{00000000-0005-0000-0000-000004060000}"/>
    <cellStyle name="Walutowy 6 3" xfId="1541" xr:uid="{00000000-0005-0000-0000-000005060000}"/>
    <cellStyle name="Walutowy 6 3 2" xfId="1542" xr:uid="{00000000-0005-0000-0000-000006060000}"/>
    <cellStyle name="Walutowy 6 3 3" xfId="1543" xr:uid="{00000000-0005-0000-0000-000007060000}"/>
    <cellStyle name="Walutowy 6 4" xfId="1544" xr:uid="{00000000-0005-0000-0000-000008060000}"/>
    <cellStyle name="Walutowy 6 5" xfId="1545" xr:uid="{00000000-0005-0000-0000-000009060000}"/>
    <cellStyle name="Walutowy 7" xfId="1546" xr:uid="{00000000-0005-0000-0000-00000A060000}"/>
    <cellStyle name="Walutowy 7 2" xfId="1547" xr:uid="{00000000-0005-0000-0000-00000B060000}"/>
    <cellStyle name="Walutowy 7 2 2" xfId="1548" xr:uid="{00000000-0005-0000-0000-00000C060000}"/>
    <cellStyle name="Walutowy 7 2 2 2" xfId="1549" xr:uid="{00000000-0005-0000-0000-00000D060000}"/>
    <cellStyle name="Walutowy 7 2 2 3" xfId="1550" xr:uid="{00000000-0005-0000-0000-00000E060000}"/>
    <cellStyle name="Walutowy 7 2 3" xfId="1551" xr:uid="{00000000-0005-0000-0000-00000F060000}"/>
    <cellStyle name="Walutowy 7 2 4" xfId="1552" xr:uid="{00000000-0005-0000-0000-000010060000}"/>
    <cellStyle name="Walutowy 7 3" xfId="1553" xr:uid="{00000000-0005-0000-0000-000011060000}"/>
    <cellStyle name="Walutowy 7 3 2" xfId="1554" xr:uid="{00000000-0005-0000-0000-000012060000}"/>
    <cellStyle name="Walutowy 7 3 3" xfId="1555" xr:uid="{00000000-0005-0000-0000-000013060000}"/>
    <cellStyle name="Walutowy 7 4" xfId="1556" xr:uid="{00000000-0005-0000-0000-000014060000}"/>
    <cellStyle name="Walutowy 7 5" xfId="1557" xr:uid="{00000000-0005-0000-0000-000015060000}"/>
    <cellStyle name="Walutowy 8" xfId="1558" xr:uid="{00000000-0005-0000-0000-000016060000}"/>
    <cellStyle name="Walutowy 8 2" xfId="1559" xr:uid="{00000000-0005-0000-0000-000017060000}"/>
    <cellStyle name="Walutowy 8 2 2" xfId="1560" xr:uid="{00000000-0005-0000-0000-000018060000}"/>
    <cellStyle name="Walutowy 8 2 2 2" xfId="1561" xr:uid="{00000000-0005-0000-0000-000019060000}"/>
    <cellStyle name="Walutowy 8 2 2 3" xfId="1562" xr:uid="{00000000-0005-0000-0000-00001A060000}"/>
    <cellStyle name="Walutowy 8 2 3" xfId="1563" xr:uid="{00000000-0005-0000-0000-00001B060000}"/>
    <cellStyle name="Walutowy 8 2 4" xfId="1564" xr:uid="{00000000-0005-0000-0000-00001C060000}"/>
    <cellStyle name="Walutowy 8 3" xfId="1565" xr:uid="{00000000-0005-0000-0000-00001D060000}"/>
    <cellStyle name="Walutowy 8 3 2" xfId="1566" xr:uid="{00000000-0005-0000-0000-00001E060000}"/>
    <cellStyle name="Walutowy 8 3 3" xfId="1567" xr:uid="{00000000-0005-0000-0000-00001F060000}"/>
    <cellStyle name="Walutowy 8 4" xfId="1568" xr:uid="{00000000-0005-0000-0000-000020060000}"/>
    <cellStyle name="Walutowy 8 4 2" xfId="1569" xr:uid="{00000000-0005-0000-0000-000021060000}"/>
    <cellStyle name="Walutowy 8 4 3" xfId="1570" xr:uid="{00000000-0005-0000-0000-000022060000}"/>
    <cellStyle name="Walutowy 8 5" xfId="1571" xr:uid="{00000000-0005-0000-0000-000023060000}"/>
    <cellStyle name="Walutowy 8 6" xfId="1572" xr:uid="{00000000-0005-0000-0000-000024060000}"/>
    <cellStyle name="Walutowy 9" xfId="1573" xr:uid="{00000000-0005-0000-0000-000025060000}"/>
    <cellStyle name="Walutowy 9 2" xfId="1574" xr:uid="{00000000-0005-0000-0000-000026060000}"/>
    <cellStyle name="Walutowy 9 2 2" xfId="1575" xr:uid="{00000000-0005-0000-0000-000027060000}"/>
    <cellStyle name="Walutowy 9 2 3" xfId="1576" xr:uid="{00000000-0005-0000-0000-000028060000}"/>
    <cellStyle name="Walutowy 9 3" xfId="1577" xr:uid="{00000000-0005-0000-0000-000029060000}"/>
    <cellStyle name="Walutowy 9 4" xfId="1578" xr:uid="{00000000-0005-0000-0000-00002A060000}"/>
    <cellStyle name="Złe 2" xfId="1579" xr:uid="{00000000-0005-0000-0000-00002B060000}"/>
    <cellStyle name="Złe 3" xfId="1580" xr:uid="{00000000-0005-0000-0000-00002C060000}"/>
    <cellStyle name="Złe 4" xfId="1581" xr:uid="{00000000-0005-0000-0000-00002D060000}"/>
    <cellStyle name="Złe 5" xfId="1582" xr:uid="{00000000-0005-0000-0000-00002E060000}"/>
    <cellStyle name="Złe 6" xfId="1583" xr:uid="{00000000-0005-0000-0000-00002F060000}"/>
    <cellStyle name="Złe 7" xfId="1584" xr:uid="{00000000-0005-0000-0000-000030060000}"/>
    <cellStyle name="Złe 8" xfId="1585" xr:uid="{00000000-0005-0000-0000-000031060000}"/>
  </cellStyles>
  <dxfs count="0"/>
  <tableStyles count="0" defaultTableStyle="TableStyleMedium9" defaultPivotStyle="PivotStyleLight16"/>
  <colors>
    <mruColors>
      <color rgb="FF00CC00"/>
      <color rgb="FFFF7C80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G54"/>
  <sheetViews>
    <sheetView tabSelected="1" topLeftCell="A9" zoomScale="80" zoomScaleNormal="80" zoomScaleSheetLayoutView="70" workbookViewId="0">
      <pane ySplit="4" topLeftCell="A38" activePane="bottomLeft" state="frozen"/>
      <selection activeCell="A9" sqref="A9"/>
      <selection pane="bottomLeft" activeCell="K43" sqref="K43"/>
    </sheetView>
  </sheetViews>
  <sheetFormatPr defaultColWidth="9.109375" defaultRowHeight="13.2"/>
  <cols>
    <col min="1" max="1" width="6.109375" style="8" customWidth="1"/>
    <col min="2" max="2" width="9" style="8" bestFit="1" customWidth="1"/>
    <col min="3" max="3" width="55.33203125" style="9" customWidth="1"/>
    <col min="4" max="4" width="10.109375" style="4" customWidth="1"/>
    <col min="5" max="5" width="11.44140625" style="5" customWidth="1"/>
    <col min="6" max="6" width="15.21875" style="42" customWidth="1"/>
    <col min="7" max="7" width="18.33203125" style="38" customWidth="1"/>
    <col min="8" max="16384" width="9.109375" style="14"/>
  </cols>
  <sheetData>
    <row r="1" spans="1:7" ht="13.8" hidden="1" thickBot="1">
      <c r="F1" s="39"/>
    </row>
    <row r="2" spans="1:7" ht="13.8" hidden="1" thickBot="1">
      <c r="F2" s="40"/>
    </row>
    <row r="3" spans="1:7" ht="14.4" hidden="1" thickBot="1">
      <c r="F3" s="41"/>
    </row>
    <row r="4" spans="1:7" ht="14.4" hidden="1" thickBot="1">
      <c r="F4" s="41"/>
    </row>
    <row r="5" spans="1:7" ht="20.25" hidden="1" customHeight="1" thickBot="1">
      <c r="A5" s="201" t="s">
        <v>11</v>
      </c>
      <c r="B5" s="202"/>
      <c r="C5" s="202"/>
      <c r="D5" s="202"/>
      <c r="E5" s="202"/>
      <c r="F5" s="202"/>
      <c r="G5" s="202"/>
    </row>
    <row r="6" spans="1:7" ht="13.8" hidden="1" thickBot="1">
      <c r="A6" s="203" t="s">
        <v>10</v>
      </c>
      <c r="B6" s="203"/>
      <c r="C6" s="203"/>
      <c r="D6" s="203"/>
      <c r="E6" s="203"/>
      <c r="F6" s="203"/>
      <c r="G6" s="203"/>
    </row>
    <row r="7" spans="1:7" ht="13.8" hidden="1" thickBot="1">
      <c r="A7" s="202" t="s">
        <v>16</v>
      </c>
      <c r="B7" s="202"/>
      <c r="C7" s="202"/>
      <c r="D7" s="202"/>
      <c r="E7" s="202"/>
      <c r="F7" s="202"/>
      <c r="G7" s="202"/>
    </row>
    <row r="8" spans="1:7" ht="141" hidden="1" customHeight="1" thickBot="1">
      <c r="A8" s="204" t="s">
        <v>42</v>
      </c>
      <c r="B8" s="204"/>
      <c r="C8" s="204"/>
      <c r="D8" s="204"/>
      <c r="E8" s="204"/>
      <c r="F8" s="204"/>
      <c r="G8" s="204"/>
    </row>
    <row r="9" spans="1:7" ht="42" customHeight="1" thickBot="1">
      <c r="A9" s="205" t="s">
        <v>63</v>
      </c>
      <c r="B9" s="206"/>
      <c r="C9" s="206"/>
      <c r="D9" s="206"/>
      <c r="E9" s="207"/>
      <c r="F9" s="207"/>
      <c r="G9" s="208"/>
    </row>
    <row r="10" spans="1:7" ht="29.4" customHeight="1" thickBot="1">
      <c r="A10" s="189" t="s">
        <v>54</v>
      </c>
      <c r="B10" s="190"/>
      <c r="C10" s="190"/>
      <c r="D10" s="190"/>
      <c r="E10" s="190"/>
      <c r="F10" s="190"/>
      <c r="G10" s="191"/>
    </row>
    <row r="11" spans="1:7" ht="49.5" customHeight="1" thickBot="1">
      <c r="A11" s="100" t="s">
        <v>0</v>
      </c>
      <c r="B11" s="99" t="s">
        <v>3</v>
      </c>
      <c r="C11" s="99" t="s">
        <v>4</v>
      </c>
      <c r="D11" s="101" t="s">
        <v>5</v>
      </c>
      <c r="E11" s="103" t="s">
        <v>1</v>
      </c>
      <c r="F11" s="104" t="s">
        <v>52</v>
      </c>
      <c r="G11" s="164" t="s">
        <v>6</v>
      </c>
    </row>
    <row r="12" spans="1:7" ht="19.95" customHeight="1" thickBot="1">
      <c r="A12" s="63">
        <v>1</v>
      </c>
      <c r="B12" s="64">
        <v>2</v>
      </c>
      <c r="C12" s="64">
        <v>3</v>
      </c>
      <c r="D12" s="71">
        <v>4</v>
      </c>
      <c r="E12" s="69">
        <v>5</v>
      </c>
      <c r="F12" s="74">
        <v>6</v>
      </c>
      <c r="G12" s="165">
        <v>7</v>
      </c>
    </row>
    <row r="13" spans="1:7" s="9" customFormat="1" ht="19.95" customHeight="1">
      <c r="A13" s="65">
        <v>1</v>
      </c>
      <c r="B13" s="66"/>
      <c r="C13" s="75" t="s">
        <v>17</v>
      </c>
      <c r="D13" s="67"/>
      <c r="E13" s="72"/>
      <c r="F13" s="73" t="s">
        <v>7</v>
      </c>
      <c r="G13" s="166"/>
    </row>
    <row r="14" spans="1:7" ht="57" customHeight="1">
      <c r="A14" s="60" t="s">
        <v>47</v>
      </c>
      <c r="B14" s="17" t="s">
        <v>19</v>
      </c>
      <c r="C14" s="27" t="s">
        <v>58</v>
      </c>
      <c r="D14" s="44" t="s">
        <v>28</v>
      </c>
      <c r="E14" s="24">
        <f>18580-7500</f>
        <v>11080</v>
      </c>
      <c r="F14" s="28"/>
      <c r="G14" s="167">
        <f>E14*F14</f>
        <v>0</v>
      </c>
    </row>
    <row r="15" spans="1:7" ht="19.95" customHeight="1" thickBot="1">
      <c r="A15" s="195" t="s">
        <v>21</v>
      </c>
      <c r="B15" s="196"/>
      <c r="C15" s="196"/>
      <c r="D15" s="197"/>
      <c r="E15" s="35"/>
      <c r="F15" s="43"/>
      <c r="G15" s="169">
        <f>SUM(G14:G14)</f>
        <v>0</v>
      </c>
    </row>
    <row r="16" spans="1:7" ht="19.95" customHeight="1">
      <c r="A16" s="81">
        <v>2</v>
      </c>
      <c r="B16" s="82"/>
      <c r="C16" s="83" t="s">
        <v>22</v>
      </c>
      <c r="D16" s="84"/>
      <c r="E16" s="85"/>
      <c r="F16" s="86" t="s">
        <v>7</v>
      </c>
      <c r="G16" s="170"/>
    </row>
    <row r="17" spans="1:7" ht="79.2">
      <c r="A17" s="147" t="s">
        <v>12</v>
      </c>
      <c r="B17" s="94" t="s">
        <v>18</v>
      </c>
      <c r="C17" s="152" t="s">
        <v>89</v>
      </c>
      <c r="D17" s="30" t="s">
        <v>20</v>
      </c>
      <c r="E17" s="55">
        <f>28070-6220.34</f>
        <v>21849.66</v>
      </c>
      <c r="F17" s="76"/>
      <c r="G17" s="171">
        <f>E17*F17</f>
        <v>0</v>
      </c>
    </row>
    <row r="18" spans="1:7" ht="68.400000000000006" customHeight="1">
      <c r="A18" s="77" t="s">
        <v>13</v>
      </c>
      <c r="B18" s="2" t="s">
        <v>19</v>
      </c>
      <c r="C18" s="6" t="s">
        <v>84</v>
      </c>
      <c r="D18" s="30" t="s">
        <v>20</v>
      </c>
      <c r="E18" s="26">
        <f>65277*0.1</f>
        <v>6528</v>
      </c>
      <c r="F18" s="28"/>
      <c r="G18" s="167">
        <f>E18*F18</f>
        <v>0</v>
      </c>
    </row>
    <row r="19" spans="1:7" ht="66">
      <c r="A19" s="147" t="s">
        <v>14</v>
      </c>
      <c r="B19" s="2" t="s">
        <v>19</v>
      </c>
      <c r="C19" s="6" t="s">
        <v>85</v>
      </c>
      <c r="D19" s="30" t="s">
        <v>20</v>
      </c>
      <c r="E19" s="26">
        <f>65277*0.8</f>
        <v>52222</v>
      </c>
      <c r="F19" s="28"/>
      <c r="G19" s="167">
        <f t="shared" ref="G19:G22" si="0">E19*F19</f>
        <v>0</v>
      </c>
    </row>
    <row r="20" spans="1:7" ht="73.2" customHeight="1">
      <c r="A20" s="77" t="s">
        <v>15</v>
      </c>
      <c r="B20" s="2" t="s">
        <v>19</v>
      </c>
      <c r="C20" s="6" t="s">
        <v>86</v>
      </c>
      <c r="D20" s="30" t="s">
        <v>20</v>
      </c>
      <c r="E20" s="26">
        <f>65277*0.05</f>
        <v>3264</v>
      </c>
      <c r="F20" s="28"/>
      <c r="G20" s="167">
        <f t="shared" si="0"/>
        <v>0</v>
      </c>
    </row>
    <row r="21" spans="1:7" ht="73.2" customHeight="1">
      <c r="A21" s="147" t="s">
        <v>168</v>
      </c>
      <c r="B21" s="2" t="s">
        <v>19</v>
      </c>
      <c r="C21" s="6" t="s">
        <v>87</v>
      </c>
      <c r="D21" s="30" t="s">
        <v>20</v>
      </c>
      <c r="E21" s="26">
        <f>65277*0.05</f>
        <v>3264</v>
      </c>
      <c r="F21" s="28"/>
      <c r="G21" s="167">
        <f t="shared" si="0"/>
        <v>0</v>
      </c>
    </row>
    <row r="22" spans="1:7">
      <c r="A22" s="77" t="s">
        <v>37</v>
      </c>
      <c r="B22" s="2" t="s">
        <v>19</v>
      </c>
      <c r="C22" s="6" t="s">
        <v>88</v>
      </c>
      <c r="D22" s="30" t="s">
        <v>20</v>
      </c>
      <c r="E22" s="26">
        <f>65277*0.15</f>
        <v>9792</v>
      </c>
      <c r="F22" s="28"/>
      <c r="G22" s="167">
        <f t="shared" si="0"/>
        <v>0</v>
      </c>
    </row>
    <row r="23" spans="1:7" ht="72.599999999999994" customHeight="1">
      <c r="A23" s="147" t="s">
        <v>169</v>
      </c>
      <c r="B23" s="94" t="s">
        <v>23</v>
      </c>
      <c r="C23" s="153" t="s">
        <v>92</v>
      </c>
      <c r="D23" s="30" t="s">
        <v>20</v>
      </c>
      <c r="E23" s="25">
        <f>82161*0.7</f>
        <v>57513</v>
      </c>
      <c r="F23" s="28"/>
      <c r="G23" s="167">
        <f>E23*F23</f>
        <v>0</v>
      </c>
    </row>
    <row r="24" spans="1:7" ht="66">
      <c r="A24" s="77" t="s">
        <v>170</v>
      </c>
      <c r="B24" s="94" t="s">
        <v>23</v>
      </c>
      <c r="C24" s="153" t="s">
        <v>93</v>
      </c>
      <c r="D24" s="30" t="s">
        <v>20</v>
      </c>
      <c r="E24" s="25">
        <f>82161*0.2</f>
        <v>16432</v>
      </c>
      <c r="F24" s="28"/>
      <c r="G24" s="167">
        <f t="shared" ref="G24:G25" si="1">E24*F24</f>
        <v>0</v>
      </c>
    </row>
    <row r="25" spans="1:7" ht="66">
      <c r="A25" s="147" t="s">
        <v>171</v>
      </c>
      <c r="B25" s="94" t="s">
        <v>23</v>
      </c>
      <c r="C25" s="153" t="s">
        <v>94</v>
      </c>
      <c r="D25" s="30" t="s">
        <v>20</v>
      </c>
      <c r="E25" s="25">
        <f>82161*0.1</f>
        <v>8216</v>
      </c>
      <c r="F25" s="28"/>
      <c r="G25" s="167">
        <f t="shared" si="1"/>
        <v>0</v>
      </c>
    </row>
    <row r="26" spans="1:7" ht="26.4">
      <c r="A26" s="77" t="s">
        <v>172</v>
      </c>
      <c r="B26" s="2" t="s">
        <v>23</v>
      </c>
      <c r="C26" s="27" t="s">
        <v>9</v>
      </c>
      <c r="D26" s="44" t="s">
        <v>28</v>
      </c>
      <c r="E26" s="25">
        <f>89330-9500</f>
        <v>79830</v>
      </c>
      <c r="F26" s="28"/>
      <c r="G26" s="167">
        <f>E26*F26</f>
        <v>0</v>
      </c>
    </row>
    <row r="27" spans="1:7" ht="19.95" customHeight="1" thickBot="1">
      <c r="A27" s="195" t="s">
        <v>25</v>
      </c>
      <c r="B27" s="196"/>
      <c r="C27" s="196"/>
      <c r="D27" s="197"/>
      <c r="E27" s="52"/>
      <c r="F27" s="53"/>
      <c r="G27" s="172">
        <f>SUM(G17:G26)</f>
        <v>0</v>
      </c>
    </row>
    <row r="28" spans="1:7" ht="19.95" customHeight="1">
      <c r="A28" s="87">
        <v>3</v>
      </c>
      <c r="B28" s="88"/>
      <c r="C28" s="89" t="s">
        <v>26</v>
      </c>
      <c r="D28" s="90"/>
      <c r="E28" s="85"/>
      <c r="F28" s="86"/>
      <c r="G28" s="170"/>
    </row>
    <row r="29" spans="1:7" ht="54.6" customHeight="1">
      <c r="A29" s="97" t="s">
        <v>48</v>
      </c>
      <c r="B29" s="154" t="s">
        <v>27</v>
      </c>
      <c r="C29" s="6" t="s">
        <v>103</v>
      </c>
      <c r="D29" s="44" t="s">
        <v>28</v>
      </c>
      <c r="E29" s="54">
        <v>2000</v>
      </c>
      <c r="F29" s="76"/>
      <c r="G29" s="171">
        <f>E29*F29</f>
        <v>0</v>
      </c>
    </row>
    <row r="30" spans="1:7" ht="79.2">
      <c r="A30" s="97" t="s">
        <v>49</v>
      </c>
      <c r="B30" s="154" t="s">
        <v>29</v>
      </c>
      <c r="C30" s="6" t="s">
        <v>95</v>
      </c>
      <c r="D30" s="30" t="s">
        <v>20</v>
      </c>
      <c r="E30" s="25">
        <f>22985*0.8</f>
        <v>18388</v>
      </c>
      <c r="F30" s="28"/>
      <c r="G30" s="167">
        <f>E30*F30</f>
        <v>0</v>
      </c>
    </row>
    <row r="31" spans="1:7" ht="52.8">
      <c r="A31" s="97" t="s">
        <v>50</v>
      </c>
      <c r="B31" s="154" t="s">
        <v>29</v>
      </c>
      <c r="C31" s="6" t="s">
        <v>104</v>
      </c>
      <c r="D31" s="30" t="s">
        <v>20</v>
      </c>
      <c r="E31" s="25">
        <f>22985*0.05</f>
        <v>1149</v>
      </c>
      <c r="F31" s="28"/>
      <c r="G31" s="167"/>
    </row>
    <row r="32" spans="1:7" ht="52.8">
      <c r="A32" s="97" t="s">
        <v>38</v>
      </c>
      <c r="B32" s="154" t="s">
        <v>29</v>
      </c>
      <c r="C32" s="6" t="s">
        <v>105</v>
      </c>
      <c r="D32" s="30" t="s">
        <v>20</v>
      </c>
      <c r="E32" s="25">
        <f>22985*0.1</f>
        <v>2299</v>
      </c>
      <c r="F32" s="28"/>
      <c r="G32" s="167"/>
    </row>
    <row r="33" spans="1:7" ht="52.8">
      <c r="A33" s="97" t="s">
        <v>173</v>
      </c>
      <c r="B33" s="154" t="s">
        <v>29</v>
      </c>
      <c r="C33" s="6" t="s">
        <v>106</v>
      </c>
      <c r="D33" s="30" t="s">
        <v>20</v>
      </c>
      <c r="E33" s="25">
        <f>22985*0.05</f>
        <v>1149</v>
      </c>
      <c r="F33" s="28"/>
      <c r="G33" s="167"/>
    </row>
    <row r="34" spans="1:7" ht="92.4">
      <c r="A34" s="97" t="s">
        <v>174</v>
      </c>
      <c r="B34" s="154" t="s">
        <v>30</v>
      </c>
      <c r="C34" s="6" t="s">
        <v>96</v>
      </c>
      <c r="D34" s="30" t="s">
        <v>20</v>
      </c>
      <c r="E34" s="25">
        <f>15519*0.8</f>
        <v>12415</v>
      </c>
      <c r="F34" s="28"/>
      <c r="G34" s="167">
        <f>E34*F34</f>
        <v>0</v>
      </c>
    </row>
    <row r="35" spans="1:7" ht="52.8">
      <c r="A35" s="97" t="s">
        <v>175</v>
      </c>
      <c r="B35" s="154" t="s">
        <v>30</v>
      </c>
      <c r="C35" s="6" t="s">
        <v>107</v>
      </c>
      <c r="D35" s="30" t="s">
        <v>20</v>
      </c>
      <c r="E35" s="25">
        <f>15519*0.05</f>
        <v>776</v>
      </c>
      <c r="F35" s="28"/>
      <c r="G35" s="167"/>
    </row>
    <row r="36" spans="1:7" ht="66">
      <c r="A36" s="97" t="s">
        <v>176</v>
      </c>
      <c r="B36" s="154" t="s">
        <v>30</v>
      </c>
      <c r="C36" s="6" t="s">
        <v>108</v>
      </c>
      <c r="D36" s="30" t="s">
        <v>20</v>
      </c>
      <c r="E36" s="25">
        <f>15519*0.1</f>
        <v>1552</v>
      </c>
      <c r="F36" s="28"/>
      <c r="G36" s="167"/>
    </row>
    <row r="37" spans="1:7" ht="66">
      <c r="A37" s="97" t="s">
        <v>177</v>
      </c>
      <c r="B37" s="154" t="s">
        <v>30</v>
      </c>
      <c r="C37" s="6" t="s">
        <v>109</v>
      </c>
      <c r="D37" s="30" t="s">
        <v>20</v>
      </c>
      <c r="E37" s="25">
        <f>15519*0.05</f>
        <v>776</v>
      </c>
      <c r="F37" s="28"/>
      <c r="G37" s="167"/>
    </row>
    <row r="38" spans="1:7" ht="57.6" customHeight="1">
      <c r="A38" s="97" t="s">
        <v>178</v>
      </c>
      <c r="B38" s="17" t="s">
        <v>29</v>
      </c>
      <c r="C38" s="6" t="s">
        <v>110</v>
      </c>
      <c r="D38" s="44" t="s">
        <v>28</v>
      </c>
      <c r="E38" s="25">
        <f>65300-7083</f>
        <v>58217</v>
      </c>
      <c r="F38" s="28"/>
      <c r="G38" s="167">
        <f>E38*F38</f>
        <v>0</v>
      </c>
    </row>
    <row r="39" spans="1:7" ht="19.95" customHeight="1" thickBot="1">
      <c r="A39" s="195" t="s">
        <v>31</v>
      </c>
      <c r="B39" s="196"/>
      <c r="C39" s="196"/>
      <c r="D39" s="197"/>
      <c r="E39" s="79"/>
      <c r="F39" s="80"/>
      <c r="G39" s="173">
        <f>SUM(G29:G38)</f>
        <v>0</v>
      </c>
    </row>
    <row r="40" spans="1:7" ht="15" customHeight="1">
      <c r="A40" s="105">
        <v>4</v>
      </c>
      <c r="B40" s="91"/>
      <c r="C40" s="92" t="s">
        <v>32</v>
      </c>
      <c r="D40" s="93"/>
      <c r="E40" s="85"/>
      <c r="F40" s="86"/>
      <c r="G40" s="170"/>
    </row>
    <row r="41" spans="1:7" s="9" customFormat="1" ht="26.4">
      <c r="A41" s="33" t="s">
        <v>43</v>
      </c>
      <c r="B41" s="15" t="s">
        <v>51</v>
      </c>
      <c r="C41" s="27" t="s">
        <v>111</v>
      </c>
      <c r="D41" s="44" t="s">
        <v>28</v>
      </c>
      <c r="E41" s="55">
        <f>70770-6106</f>
        <v>64664</v>
      </c>
      <c r="F41" s="45"/>
      <c r="G41" s="171">
        <f t="shared" ref="G41:G51" si="2">E41*F41</f>
        <v>0</v>
      </c>
    </row>
    <row r="42" spans="1:7" s="9" customFormat="1" ht="52.8">
      <c r="A42" s="33" t="s">
        <v>44</v>
      </c>
      <c r="B42" s="154" t="s">
        <v>33</v>
      </c>
      <c r="C42" s="27" t="s">
        <v>117</v>
      </c>
      <c r="D42" s="30" t="s">
        <v>2</v>
      </c>
      <c r="E42" s="32">
        <f>4430-424</f>
        <v>4006</v>
      </c>
      <c r="F42" s="37"/>
      <c r="G42" s="167">
        <f t="shared" si="2"/>
        <v>0</v>
      </c>
    </row>
    <row r="43" spans="1:7" ht="79.2">
      <c r="A43" s="33" t="s">
        <v>45</v>
      </c>
      <c r="B43" s="154" t="s">
        <v>33</v>
      </c>
      <c r="C43" s="27" t="s">
        <v>118</v>
      </c>
      <c r="D43" s="30" t="s">
        <v>2</v>
      </c>
      <c r="E43" s="32">
        <f>5292-1202</f>
        <v>4090</v>
      </c>
      <c r="F43" s="37"/>
      <c r="G43" s="167">
        <f t="shared" si="2"/>
        <v>0</v>
      </c>
    </row>
    <row r="44" spans="1:7" s="9" customFormat="1" ht="36.6" customHeight="1">
      <c r="A44" s="33" t="s">
        <v>46</v>
      </c>
      <c r="B44" s="154" t="s">
        <v>34</v>
      </c>
      <c r="C44" s="27" t="s">
        <v>119</v>
      </c>
      <c r="D44" s="30" t="s">
        <v>2</v>
      </c>
      <c r="E44" s="32">
        <f>121.6-40</f>
        <v>81.599999999999994</v>
      </c>
      <c r="F44" s="37"/>
      <c r="G44" s="167">
        <f t="shared" si="2"/>
        <v>0</v>
      </c>
    </row>
    <row r="45" spans="1:7" s="9" customFormat="1" ht="66">
      <c r="A45" s="33" t="s">
        <v>64</v>
      </c>
      <c r="B45" s="154" t="s">
        <v>34</v>
      </c>
      <c r="C45" s="27" t="s">
        <v>120</v>
      </c>
      <c r="D45" s="30" t="s">
        <v>39</v>
      </c>
      <c r="E45" s="32">
        <f>188-55.9</f>
        <v>132.1</v>
      </c>
      <c r="F45" s="37"/>
      <c r="G45" s="167">
        <f t="shared" si="2"/>
        <v>0</v>
      </c>
    </row>
    <row r="46" spans="1:7" s="9" customFormat="1" ht="66">
      <c r="A46" s="33" t="s">
        <v>65</v>
      </c>
      <c r="B46" s="154" t="s">
        <v>27</v>
      </c>
      <c r="C46" s="27" t="s">
        <v>121</v>
      </c>
      <c r="D46" s="30" t="s">
        <v>2</v>
      </c>
      <c r="E46" s="32">
        <v>189.8</v>
      </c>
      <c r="F46" s="37"/>
      <c r="G46" s="167">
        <f t="shared" si="2"/>
        <v>0</v>
      </c>
    </row>
    <row r="47" spans="1:7" s="9" customFormat="1" ht="52.8">
      <c r="A47" s="33" t="s">
        <v>66</v>
      </c>
      <c r="B47" s="155" t="s">
        <v>34</v>
      </c>
      <c r="C47" s="3" t="s">
        <v>122</v>
      </c>
      <c r="D47" s="47" t="s">
        <v>8</v>
      </c>
      <c r="E47" s="26">
        <f>2-1</f>
        <v>1</v>
      </c>
      <c r="F47" s="37"/>
      <c r="G47" s="167">
        <f t="shared" si="2"/>
        <v>0</v>
      </c>
    </row>
    <row r="48" spans="1:7" s="9" customFormat="1" ht="52.8">
      <c r="A48" s="33" t="s">
        <v>67</v>
      </c>
      <c r="B48" s="155" t="s">
        <v>34</v>
      </c>
      <c r="C48" s="102" t="s">
        <v>123</v>
      </c>
      <c r="D48" s="48" t="s">
        <v>8</v>
      </c>
      <c r="E48" s="51">
        <v>2</v>
      </c>
      <c r="F48" s="161"/>
      <c r="G48" s="167">
        <f t="shared" si="2"/>
        <v>0</v>
      </c>
    </row>
    <row r="49" spans="1:7" s="4" customFormat="1" ht="52.8">
      <c r="A49" s="33" t="s">
        <v>68</v>
      </c>
      <c r="B49" s="2" t="s">
        <v>34</v>
      </c>
      <c r="C49" s="248" t="s">
        <v>124</v>
      </c>
      <c r="D49" s="49" t="s">
        <v>8</v>
      </c>
      <c r="E49" s="26">
        <v>3</v>
      </c>
      <c r="F49" s="37"/>
      <c r="G49" s="167">
        <f t="shared" si="2"/>
        <v>0</v>
      </c>
    </row>
    <row r="50" spans="1:7" s="4" customFormat="1" ht="52.8">
      <c r="A50" s="33" t="s">
        <v>69</v>
      </c>
      <c r="B50" s="17" t="s">
        <v>33</v>
      </c>
      <c r="C50" s="27" t="s">
        <v>125</v>
      </c>
      <c r="D50" s="44" t="s">
        <v>28</v>
      </c>
      <c r="E50" s="32">
        <v>5511</v>
      </c>
      <c r="F50" s="37"/>
      <c r="G50" s="167">
        <f t="shared" si="2"/>
        <v>0</v>
      </c>
    </row>
    <row r="51" spans="1:7" s="9" customFormat="1" ht="39.6">
      <c r="A51" s="33" t="s">
        <v>70</v>
      </c>
      <c r="B51" s="29" t="s">
        <v>34</v>
      </c>
      <c r="C51" s="150" t="s">
        <v>56</v>
      </c>
      <c r="D51" s="50" t="s">
        <v>8</v>
      </c>
      <c r="E51" s="26">
        <v>3</v>
      </c>
      <c r="F51" s="37"/>
      <c r="G51" s="167">
        <f t="shared" si="2"/>
        <v>0</v>
      </c>
    </row>
    <row r="52" spans="1:7" s="125" customFormat="1" ht="28.8" customHeight="1" thickBot="1">
      <c r="A52" s="198" t="s">
        <v>35</v>
      </c>
      <c r="B52" s="199"/>
      <c r="C52" s="199"/>
      <c r="D52" s="200"/>
      <c r="E52" s="148"/>
      <c r="F52" s="149"/>
      <c r="G52" s="174">
        <f>SUM(G41:G51)</f>
        <v>0</v>
      </c>
    </row>
    <row r="53" spans="1:7" ht="34.799999999999997" customHeight="1" thickBot="1">
      <c r="A53" s="192" t="s">
        <v>71</v>
      </c>
      <c r="B53" s="193"/>
      <c r="C53" s="193"/>
      <c r="D53" s="194"/>
      <c r="E53" s="61"/>
      <c r="F53" s="62"/>
      <c r="G53" s="175">
        <f>G15+G27+G39+G52</f>
        <v>0</v>
      </c>
    </row>
    <row r="54" spans="1:7">
      <c r="A54" s="18"/>
      <c r="B54" s="18"/>
      <c r="E54" s="19"/>
    </row>
  </sheetData>
  <mergeCells count="11">
    <mergeCell ref="A5:G5"/>
    <mergeCell ref="A6:G6"/>
    <mergeCell ref="A7:G7"/>
    <mergeCell ref="A8:G8"/>
    <mergeCell ref="A9:G9"/>
    <mergeCell ref="A10:G10"/>
    <mergeCell ref="A53:D53"/>
    <mergeCell ref="A15:D15"/>
    <mergeCell ref="A27:D27"/>
    <mergeCell ref="A39:D39"/>
    <mergeCell ref="A52:D52"/>
  </mergeCells>
  <phoneticPr fontId="42" type="noConversion"/>
  <pageMargins left="0.7" right="0.7" top="0.32500000000000001" bottom="0.49166666666666664" header="0.3" footer="0.3"/>
  <pageSetup paperSize="9" scale="71" fitToHeight="0" orientation="portrait" r:id="rId1"/>
  <headerFooter>
    <oddFooter>&amp;C
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G58"/>
  <sheetViews>
    <sheetView zoomScale="70" zoomScaleNormal="70" zoomScaleSheetLayoutView="70" workbookViewId="0">
      <pane xSplit="7" ySplit="8" topLeftCell="H9" activePane="bottomRight" state="frozen"/>
      <selection activeCell="D148" sqref="D148"/>
      <selection pane="topRight" activeCell="D148" sqref="D148"/>
      <selection pane="bottomLeft" activeCell="D148" sqref="D148"/>
      <selection pane="bottomRight" activeCell="M14" sqref="M14"/>
    </sheetView>
  </sheetViews>
  <sheetFormatPr defaultColWidth="9.109375" defaultRowHeight="13.2"/>
  <cols>
    <col min="1" max="1" width="6.21875" style="8" customWidth="1"/>
    <col min="2" max="2" width="9" style="8" bestFit="1" customWidth="1"/>
    <col min="3" max="3" width="55.6640625" style="10" customWidth="1"/>
    <col min="4" max="4" width="9.88671875" style="4" customWidth="1"/>
    <col min="5" max="5" width="10.6640625" style="5" bestFit="1" customWidth="1"/>
    <col min="6" max="6" width="15.77734375" style="38" customWidth="1"/>
    <col min="7" max="7" width="19.33203125" style="38" customWidth="1"/>
    <col min="8" max="16384" width="9.109375" style="14"/>
  </cols>
  <sheetData>
    <row r="1" spans="1:7" ht="20.25" hidden="1" customHeight="1">
      <c r="A1" s="201" t="s">
        <v>11</v>
      </c>
      <c r="B1" s="202"/>
      <c r="C1" s="202"/>
      <c r="D1" s="202"/>
      <c r="E1" s="202"/>
      <c r="F1" s="202"/>
      <c r="G1" s="202"/>
    </row>
    <row r="2" spans="1:7" ht="13.8" hidden="1" thickBot="1">
      <c r="A2" s="203" t="s">
        <v>10</v>
      </c>
      <c r="B2" s="203"/>
      <c r="C2" s="203"/>
      <c r="D2" s="203"/>
      <c r="E2" s="203"/>
      <c r="F2" s="203"/>
      <c r="G2" s="203"/>
    </row>
    <row r="3" spans="1:7" ht="13.8" hidden="1" thickBot="1">
      <c r="A3" s="202" t="s">
        <v>16</v>
      </c>
      <c r="B3" s="202"/>
      <c r="C3" s="202"/>
      <c r="D3" s="202"/>
      <c r="E3" s="202"/>
      <c r="F3" s="202"/>
      <c r="G3" s="202"/>
    </row>
    <row r="4" spans="1:7" ht="141" hidden="1" customHeight="1" thickBot="1">
      <c r="A4" s="204" t="s">
        <v>41</v>
      </c>
      <c r="B4" s="204"/>
      <c r="C4" s="204"/>
      <c r="D4" s="204"/>
      <c r="E4" s="204"/>
      <c r="F4" s="204"/>
      <c r="G4" s="204"/>
    </row>
    <row r="5" spans="1:7" ht="25.05" customHeight="1" thickBot="1">
      <c r="A5" s="205" t="s">
        <v>72</v>
      </c>
      <c r="B5" s="206"/>
      <c r="C5" s="206"/>
      <c r="D5" s="206"/>
      <c r="E5" s="206"/>
      <c r="F5" s="206"/>
      <c r="G5" s="212"/>
    </row>
    <row r="6" spans="1:7" ht="29.4" customHeight="1" thickBot="1">
      <c r="A6" s="209" t="s">
        <v>54</v>
      </c>
      <c r="B6" s="210"/>
      <c r="C6" s="210"/>
      <c r="D6" s="210"/>
      <c r="E6" s="210"/>
      <c r="F6" s="210"/>
      <c r="G6" s="211"/>
    </row>
    <row r="7" spans="1:7" ht="53.4" customHeight="1" thickBot="1">
      <c r="A7" s="112" t="s">
        <v>0</v>
      </c>
      <c r="B7" s="113" t="s">
        <v>3</v>
      </c>
      <c r="C7" s="113" t="s">
        <v>4</v>
      </c>
      <c r="D7" s="114" t="s">
        <v>5</v>
      </c>
      <c r="E7" s="95" t="s">
        <v>1</v>
      </c>
      <c r="F7" s="96" t="s">
        <v>52</v>
      </c>
      <c r="G7" s="176" t="s">
        <v>6</v>
      </c>
    </row>
    <row r="8" spans="1:7" ht="19.95" customHeight="1" thickBot="1">
      <c r="A8" s="63">
        <v>1</v>
      </c>
      <c r="B8" s="64">
        <v>2</v>
      </c>
      <c r="C8" s="64">
        <v>3</v>
      </c>
      <c r="D8" s="71">
        <v>4</v>
      </c>
      <c r="E8" s="69">
        <v>5</v>
      </c>
      <c r="F8" s="70">
        <v>6</v>
      </c>
      <c r="G8" s="177">
        <v>7</v>
      </c>
    </row>
    <row r="9" spans="1:7" s="9" customFormat="1" ht="19.95" customHeight="1">
      <c r="A9" s="115">
        <v>1</v>
      </c>
      <c r="B9" s="107"/>
      <c r="C9" s="109" t="s">
        <v>17</v>
      </c>
      <c r="D9" s="108"/>
      <c r="E9" s="106"/>
      <c r="F9" s="68"/>
      <c r="G9" s="178"/>
    </row>
    <row r="10" spans="1:7" ht="52.8">
      <c r="A10" s="58" t="s">
        <v>47</v>
      </c>
      <c r="B10" s="2" t="s">
        <v>19</v>
      </c>
      <c r="C10" s="3" t="s">
        <v>59</v>
      </c>
      <c r="D10" s="34" t="s">
        <v>28</v>
      </c>
      <c r="E10" s="24">
        <v>15660</v>
      </c>
      <c r="F10" s="78"/>
      <c r="G10" s="167">
        <f>E10*F10</f>
        <v>0</v>
      </c>
    </row>
    <row r="11" spans="1:7" ht="19.95" customHeight="1" thickBot="1">
      <c r="A11" s="218" t="s">
        <v>21</v>
      </c>
      <c r="B11" s="219"/>
      <c r="C11" s="219"/>
      <c r="D11" s="220"/>
      <c r="E11" s="56"/>
      <c r="F11" s="57"/>
      <c r="G11" s="179">
        <f>SUM(G10:G10)</f>
        <v>0</v>
      </c>
    </row>
    <row r="12" spans="1:7" ht="19.95" customHeight="1">
      <c r="A12" s="115">
        <v>3</v>
      </c>
      <c r="B12" s="116"/>
      <c r="C12" s="109" t="s">
        <v>22</v>
      </c>
      <c r="D12" s="108"/>
      <c r="E12" s="106"/>
      <c r="F12" s="68"/>
      <c r="G12" s="178"/>
    </row>
    <row r="13" spans="1:7" ht="96.6" customHeight="1">
      <c r="A13" s="58" t="s">
        <v>12</v>
      </c>
      <c r="B13" s="2" t="s">
        <v>18</v>
      </c>
      <c r="C13" s="1" t="s">
        <v>90</v>
      </c>
      <c r="D13" s="31" t="s">
        <v>20</v>
      </c>
      <c r="E13" s="26">
        <f>41440-1590</f>
        <v>39850</v>
      </c>
      <c r="F13" s="78"/>
      <c r="G13" s="167">
        <f>E13*F13</f>
        <v>0</v>
      </c>
    </row>
    <row r="14" spans="1:7" ht="85.8" customHeight="1">
      <c r="A14" s="58" t="s">
        <v>13</v>
      </c>
      <c r="B14" s="2" t="s">
        <v>19</v>
      </c>
      <c r="C14" s="7" t="s">
        <v>97</v>
      </c>
      <c r="D14" s="31" t="s">
        <v>20</v>
      </c>
      <c r="E14" s="26">
        <f>99800*0.3</f>
        <v>29940</v>
      </c>
      <c r="F14" s="78"/>
      <c r="G14" s="167">
        <f>E14*F14</f>
        <v>0</v>
      </c>
    </row>
    <row r="15" spans="1:7" ht="87.6" customHeight="1">
      <c r="A15" s="58" t="s">
        <v>14</v>
      </c>
      <c r="B15" s="2" t="s">
        <v>19</v>
      </c>
      <c r="C15" s="6" t="s">
        <v>85</v>
      </c>
      <c r="D15" s="31" t="s">
        <v>20</v>
      </c>
      <c r="E15" s="26">
        <f>99800*0.35</f>
        <v>34930</v>
      </c>
      <c r="F15" s="78"/>
      <c r="G15" s="167">
        <f t="shared" ref="G15:G18" si="0">E15*F15</f>
        <v>0</v>
      </c>
    </row>
    <row r="16" spans="1:7" ht="82.8" customHeight="1">
      <c r="A16" s="58" t="s">
        <v>15</v>
      </c>
      <c r="B16" s="2" t="s">
        <v>19</v>
      </c>
      <c r="C16" s="6" t="s">
        <v>86</v>
      </c>
      <c r="D16" s="31" t="s">
        <v>20</v>
      </c>
      <c r="E16" s="26">
        <f>99800*0.25</f>
        <v>24950</v>
      </c>
      <c r="F16" s="78"/>
      <c r="G16" s="167">
        <f t="shared" si="0"/>
        <v>0</v>
      </c>
    </row>
    <row r="17" spans="1:7" ht="79.8" customHeight="1">
      <c r="A17" s="58" t="s">
        <v>168</v>
      </c>
      <c r="B17" s="2" t="s">
        <v>19</v>
      </c>
      <c r="C17" s="6" t="s">
        <v>87</v>
      </c>
      <c r="D17" s="31" t="s">
        <v>20</v>
      </c>
      <c r="E17" s="26">
        <f>99800*0.1</f>
        <v>9980</v>
      </c>
      <c r="F17" s="78"/>
      <c r="G17" s="167">
        <f t="shared" si="0"/>
        <v>0</v>
      </c>
    </row>
    <row r="18" spans="1:7">
      <c r="A18" s="58" t="s">
        <v>37</v>
      </c>
      <c r="B18" s="2" t="s">
        <v>19</v>
      </c>
      <c r="C18" s="6" t="s">
        <v>88</v>
      </c>
      <c r="D18" s="30" t="s">
        <v>20</v>
      </c>
      <c r="E18" s="26">
        <f>99800*0.15</f>
        <v>14970</v>
      </c>
      <c r="F18" s="78"/>
      <c r="G18" s="167">
        <f t="shared" si="0"/>
        <v>0</v>
      </c>
    </row>
    <row r="19" spans="1:7" ht="52.8">
      <c r="A19" s="58" t="s">
        <v>169</v>
      </c>
      <c r="B19" s="2" t="s">
        <v>23</v>
      </c>
      <c r="C19" s="7" t="s">
        <v>98</v>
      </c>
      <c r="D19" s="31" t="s">
        <v>20</v>
      </c>
      <c r="E19" s="25">
        <f>42390*0.8</f>
        <v>33912</v>
      </c>
      <c r="F19" s="78"/>
      <c r="G19" s="167">
        <f>E19*F19</f>
        <v>0</v>
      </c>
    </row>
    <row r="20" spans="1:7" ht="66">
      <c r="A20" s="58" t="s">
        <v>170</v>
      </c>
      <c r="B20" s="2" t="s">
        <v>23</v>
      </c>
      <c r="C20" s="153" t="s">
        <v>100</v>
      </c>
      <c r="D20" s="31" t="s">
        <v>20</v>
      </c>
      <c r="E20" s="25">
        <f>42390*0.15</f>
        <v>6359</v>
      </c>
      <c r="F20" s="78"/>
      <c r="G20" s="167">
        <f t="shared" ref="G20:G21" si="1">E20*F20</f>
        <v>0</v>
      </c>
    </row>
    <row r="21" spans="1:7" ht="66">
      <c r="A21" s="58" t="s">
        <v>171</v>
      </c>
      <c r="B21" s="2" t="s">
        <v>23</v>
      </c>
      <c r="C21" s="153" t="s">
        <v>99</v>
      </c>
      <c r="D21" s="31" t="s">
        <v>20</v>
      </c>
      <c r="E21" s="25">
        <f>42390*0.05</f>
        <v>2120</v>
      </c>
      <c r="F21" s="78"/>
      <c r="G21" s="167">
        <f t="shared" si="1"/>
        <v>0</v>
      </c>
    </row>
    <row r="22" spans="1:7" ht="26.4">
      <c r="A22" s="58" t="s">
        <v>172</v>
      </c>
      <c r="B22" s="2" t="s">
        <v>23</v>
      </c>
      <c r="C22" s="16" t="s">
        <v>9</v>
      </c>
      <c r="D22" s="34" t="s">
        <v>28</v>
      </c>
      <c r="E22" s="25">
        <v>165460</v>
      </c>
      <c r="F22" s="78"/>
      <c r="G22" s="167">
        <f>E22*F22</f>
        <v>0</v>
      </c>
    </row>
    <row r="23" spans="1:7" ht="19.95" customHeight="1" thickBot="1">
      <c r="A23" s="218" t="s">
        <v>25</v>
      </c>
      <c r="B23" s="219"/>
      <c r="C23" s="219"/>
      <c r="D23" s="220"/>
      <c r="E23" s="117"/>
      <c r="F23" s="110"/>
      <c r="G23" s="180">
        <f>SUM(G13:G22)</f>
        <v>0</v>
      </c>
    </row>
    <row r="24" spans="1:7" ht="19.95" customHeight="1">
      <c r="A24" s="115">
        <v>3</v>
      </c>
      <c r="B24" s="107"/>
      <c r="C24" s="109" t="s">
        <v>26</v>
      </c>
      <c r="D24" s="108"/>
      <c r="E24" s="106"/>
      <c r="F24" s="68"/>
      <c r="G24" s="178"/>
    </row>
    <row r="25" spans="1:7" ht="52.8">
      <c r="A25" s="58" t="s">
        <v>48</v>
      </c>
      <c r="B25" s="2" t="s">
        <v>27</v>
      </c>
      <c r="C25" s="7" t="s">
        <v>112</v>
      </c>
      <c r="D25" s="34" t="s">
        <v>28</v>
      </c>
      <c r="E25" s="25">
        <v>2000</v>
      </c>
      <c r="F25" s="78"/>
      <c r="G25" s="167">
        <f>E25*F25</f>
        <v>0</v>
      </c>
    </row>
    <row r="26" spans="1:7" ht="66">
      <c r="A26" s="58" t="s">
        <v>49</v>
      </c>
      <c r="B26" s="2" t="s">
        <v>29</v>
      </c>
      <c r="C26" s="7" t="s">
        <v>55</v>
      </c>
      <c r="D26" s="31" t="s">
        <v>20</v>
      </c>
      <c r="E26" s="25">
        <f>45795*0.25</f>
        <v>11449</v>
      </c>
      <c r="F26" s="78"/>
      <c r="G26" s="167">
        <f>E26*F26</f>
        <v>0</v>
      </c>
    </row>
    <row r="27" spans="1:7" ht="52.8">
      <c r="A27" s="58" t="s">
        <v>50</v>
      </c>
      <c r="B27" s="2" t="s">
        <v>29</v>
      </c>
      <c r="C27" s="6" t="s">
        <v>113</v>
      </c>
      <c r="D27" s="31" t="s">
        <v>20</v>
      </c>
      <c r="E27" s="25">
        <f>45795*0.5</f>
        <v>22898</v>
      </c>
      <c r="F27" s="78"/>
      <c r="G27" s="167">
        <f t="shared" ref="G27:G29" si="2">E27*F27</f>
        <v>0</v>
      </c>
    </row>
    <row r="28" spans="1:7" ht="52.8">
      <c r="A28" s="58" t="s">
        <v>38</v>
      </c>
      <c r="B28" s="2" t="s">
        <v>29</v>
      </c>
      <c r="C28" s="6" t="s">
        <v>105</v>
      </c>
      <c r="D28" s="31" t="s">
        <v>20</v>
      </c>
      <c r="E28" s="25">
        <f>45795*0.2</f>
        <v>9159</v>
      </c>
      <c r="F28" s="78"/>
      <c r="G28" s="167">
        <f t="shared" si="2"/>
        <v>0</v>
      </c>
    </row>
    <row r="29" spans="1:7" ht="52.8">
      <c r="A29" s="58" t="s">
        <v>173</v>
      </c>
      <c r="B29" s="2" t="s">
        <v>29</v>
      </c>
      <c r="C29" s="6" t="s">
        <v>106</v>
      </c>
      <c r="D29" s="31" t="s">
        <v>20</v>
      </c>
      <c r="E29" s="25">
        <f>45795*0.05</f>
        <v>2290</v>
      </c>
      <c r="F29" s="78"/>
      <c r="G29" s="167">
        <f t="shared" si="2"/>
        <v>0</v>
      </c>
    </row>
    <row r="30" spans="1:7" ht="92.4">
      <c r="A30" s="58" t="s">
        <v>174</v>
      </c>
      <c r="B30" s="2" t="s">
        <v>30</v>
      </c>
      <c r="C30" s="7" t="s">
        <v>114</v>
      </c>
      <c r="D30" s="31" t="s">
        <v>20</v>
      </c>
      <c r="E30" s="25">
        <f>38165*0.25</f>
        <v>9541</v>
      </c>
      <c r="F30" s="78"/>
      <c r="G30" s="167">
        <f>E30*F30</f>
        <v>0</v>
      </c>
    </row>
    <row r="31" spans="1:7" ht="73.8" customHeight="1">
      <c r="A31" s="58" t="s">
        <v>175</v>
      </c>
      <c r="B31" s="2" t="s">
        <v>30</v>
      </c>
      <c r="C31" s="6" t="s">
        <v>115</v>
      </c>
      <c r="D31" s="31" t="s">
        <v>20</v>
      </c>
      <c r="E31" s="25">
        <f>38165*0.5</f>
        <v>19083</v>
      </c>
      <c r="F31" s="78"/>
      <c r="G31" s="167">
        <f t="shared" ref="G31:G33" si="3">E31*F31</f>
        <v>0</v>
      </c>
    </row>
    <row r="32" spans="1:7" ht="66">
      <c r="A32" s="58" t="s">
        <v>176</v>
      </c>
      <c r="B32" s="2" t="s">
        <v>30</v>
      </c>
      <c r="C32" s="6" t="s">
        <v>108</v>
      </c>
      <c r="D32" s="31" t="s">
        <v>20</v>
      </c>
      <c r="E32" s="25">
        <f>38165*0.2</f>
        <v>7633</v>
      </c>
      <c r="F32" s="78"/>
      <c r="G32" s="167">
        <f t="shared" si="3"/>
        <v>0</v>
      </c>
    </row>
    <row r="33" spans="1:7" ht="66">
      <c r="A33" s="58" t="s">
        <v>177</v>
      </c>
      <c r="B33" s="2" t="s">
        <v>30</v>
      </c>
      <c r="C33" s="6" t="s">
        <v>109</v>
      </c>
      <c r="D33" s="31" t="s">
        <v>20</v>
      </c>
      <c r="E33" s="25">
        <f>38165*0.05</f>
        <v>1908</v>
      </c>
      <c r="F33" s="78"/>
      <c r="G33" s="167">
        <f t="shared" si="3"/>
        <v>0</v>
      </c>
    </row>
    <row r="34" spans="1:7" ht="54.6" customHeight="1">
      <c r="A34" s="58" t="s">
        <v>178</v>
      </c>
      <c r="B34" s="2" t="s">
        <v>29</v>
      </c>
      <c r="C34" s="7" t="s">
        <v>62</v>
      </c>
      <c r="D34" s="34" t="s">
        <v>28</v>
      </c>
      <c r="E34" s="25">
        <f>E25</f>
        <v>2000</v>
      </c>
      <c r="F34" s="78"/>
      <c r="G34" s="167">
        <f>E34*F34</f>
        <v>0</v>
      </c>
    </row>
    <row r="35" spans="1:7" s="9" customFormat="1" ht="19.95" customHeight="1" thickBot="1">
      <c r="A35" s="221" t="s">
        <v>31</v>
      </c>
      <c r="B35" s="222"/>
      <c r="C35" s="222"/>
      <c r="D35" s="223"/>
      <c r="E35" s="119"/>
      <c r="F35" s="118"/>
      <c r="G35" s="179">
        <f>SUM(G25:G34)</f>
        <v>0</v>
      </c>
    </row>
    <row r="36" spans="1:7" s="9" customFormat="1" ht="20.399999999999999" customHeight="1">
      <c r="A36" s="126">
        <v>4</v>
      </c>
      <c r="B36" s="127"/>
      <c r="C36" s="120" t="s">
        <v>32</v>
      </c>
      <c r="D36" s="181"/>
      <c r="E36" s="145"/>
      <c r="F36" s="98"/>
      <c r="G36" s="182"/>
    </row>
    <row r="37" spans="1:7" s="9" customFormat="1" ht="28.2" customHeight="1">
      <c r="A37" s="58" t="s">
        <v>43</v>
      </c>
      <c r="B37" s="2" t="s">
        <v>51</v>
      </c>
      <c r="C37" s="3" t="s">
        <v>116</v>
      </c>
      <c r="D37" s="44" t="s">
        <v>28</v>
      </c>
      <c r="E37" s="26">
        <v>44670</v>
      </c>
      <c r="F37" s="78"/>
      <c r="G37" s="167">
        <f t="shared" ref="G37:G54" si="4">E37*F37</f>
        <v>0</v>
      </c>
    </row>
    <row r="38" spans="1:7" s="9" customFormat="1" ht="16.8" customHeight="1">
      <c r="A38" s="58" t="s">
        <v>44</v>
      </c>
      <c r="B38" s="2" t="s">
        <v>33</v>
      </c>
      <c r="C38" s="3" t="s">
        <v>36</v>
      </c>
      <c r="D38" s="49" t="s">
        <v>2</v>
      </c>
      <c r="E38" s="26">
        <v>222</v>
      </c>
      <c r="F38" s="78"/>
      <c r="G38" s="167">
        <f t="shared" si="4"/>
        <v>0</v>
      </c>
    </row>
    <row r="39" spans="1:7" s="9" customFormat="1" ht="66">
      <c r="A39" s="58" t="s">
        <v>45</v>
      </c>
      <c r="B39" s="2" t="s">
        <v>33</v>
      </c>
      <c r="C39" s="3" t="s">
        <v>61</v>
      </c>
      <c r="D39" s="49" t="s">
        <v>2</v>
      </c>
      <c r="E39" s="26">
        <v>8258</v>
      </c>
      <c r="F39" s="78"/>
      <c r="G39" s="167">
        <f t="shared" si="4"/>
        <v>0</v>
      </c>
    </row>
    <row r="40" spans="1:7" s="9" customFormat="1" ht="52.8">
      <c r="A40" s="58" t="s">
        <v>46</v>
      </c>
      <c r="B40" s="2" t="s">
        <v>34</v>
      </c>
      <c r="C40" s="3" t="s">
        <v>126</v>
      </c>
      <c r="D40" s="49" t="s">
        <v>2</v>
      </c>
      <c r="E40" s="26">
        <v>2480</v>
      </c>
      <c r="F40" s="78"/>
      <c r="G40" s="167">
        <f t="shared" si="4"/>
        <v>0</v>
      </c>
    </row>
    <row r="41" spans="1:7" s="9" customFormat="1" ht="66">
      <c r="A41" s="58" t="s">
        <v>64</v>
      </c>
      <c r="B41" s="2" t="s">
        <v>34</v>
      </c>
      <c r="C41" s="3" t="s">
        <v>148</v>
      </c>
      <c r="D41" s="49" t="s">
        <v>39</v>
      </c>
      <c r="E41" s="26">
        <v>3927</v>
      </c>
      <c r="F41" s="78"/>
      <c r="G41" s="167">
        <f t="shared" si="4"/>
        <v>0</v>
      </c>
    </row>
    <row r="42" spans="1:7" s="9" customFormat="1" ht="66">
      <c r="A42" s="58" t="s">
        <v>65</v>
      </c>
      <c r="B42" s="2" t="s">
        <v>34</v>
      </c>
      <c r="C42" s="3" t="s">
        <v>149</v>
      </c>
      <c r="D42" s="49" t="s">
        <v>39</v>
      </c>
      <c r="E42" s="26">
        <f>70.1+263.2+123.8+58.2+572.7+383.9+278.3+3.2+125.2+8.5+13</f>
        <v>1900</v>
      </c>
      <c r="F42" s="78"/>
      <c r="G42" s="167">
        <f t="shared" si="4"/>
        <v>0</v>
      </c>
    </row>
    <row r="43" spans="1:7" s="9" customFormat="1" ht="66">
      <c r="A43" s="58" t="s">
        <v>66</v>
      </c>
      <c r="B43" s="2" t="s">
        <v>34</v>
      </c>
      <c r="C43" s="3" t="s">
        <v>150</v>
      </c>
      <c r="D43" s="49" t="s">
        <v>39</v>
      </c>
      <c r="E43" s="26">
        <f>276.2+86+43.8</f>
        <v>406</v>
      </c>
      <c r="F43" s="78"/>
      <c r="G43" s="167">
        <f t="shared" si="4"/>
        <v>0</v>
      </c>
    </row>
    <row r="44" spans="1:7" s="9" customFormat="1" ht="66">
      <c r="A44" s="58" t="s">
        <v>67</v>
      </c>
      <c r="B44" s="2" t="s">
        <v>34</v>
      </c>
      <c r="C44" s="3" t="s">
        <v>151</v>
      </c>
      <c r="D44" s="49" t="s">
        <v>39</v>
      </c>
      <c r="E44" s="26">
        <v>210</v>
      </c>
      <c r="F44" s="78"/>
      <c r="G44" s="167">
        <f t="shared" si="4"/>
        <v>0</v>
      </c>
    </row>
    <row r="45" spans="1:7" s="9" customFormat="1" ht="66">
      <c r="A45" s="58" t="s">
        <v>68</v>
      </c>
      <c r="B45" s="151" t="s">
        <v>34</v>
      </c>
      <c r="C45" s="3" t="s">
        <v>152</v>
      </c>
      <c r="D45" s="49" t="s">
        <v>2</v>
      </c>
      <c r="E45" s="26">
        <v>2</v>
      </c>
      <c r="F45" s="78"/>
      <c r="G45" s="167">
        <f t="shared" si="4"/>
        <v>0</v>
      </c>
    </row>
    <row r="46" spans="1:7" s="9" customFormat="1" ht="66">
      <c r="A46" s="58" t="s">
        <v>69</v>
      </c>
      <c r="B46" s="2" t="s">
        <v>34</v>
      </c>
      <c r="C46" s="3" t="s">
        <v>127</v>
      </c>
      <c r="D46" s="49" t="s">
        <v>2</v>
      </c>
      <c r="E46" s="26">
        <f>E41+E40+E42+E43+E44</f>
        <v>8923</v>
      </c>
      <c r="F46" s="78"/>
      <c r="G46" s="167">
        <f t="shared" si="4"/>
        <v>0</v>
      </c>
    </row>
    <row r="47" spans="1:7" s="9" customFormat="1" ht="52.8">
      <c r="A47" s="58" t="s">
        <v>70</v>
      </c>
      <c r="B47" s="2" t="s">
        <v>34</v>
      </c>
      <c r="C47" s="3" t="s">
        <v>128</v>
      </c>
      <c r="D47" s="49" t="s">
        <v>8</v>
      </c>
      <c r="E47" s="26">
        <v>45</v>
      </c>
      <c r="F47" s="78"/>
      <c r="G47" s="167">
        <f t="shared" si="4"/>
        <v>0</v>
      </c>
    </row>
    <row r="48" spans="1:7" s="9" customFormat="1" ht="52.8">
      <c r="A48" s="58" t="s">
        <v>73</v>
      </c>
      <c r="B48" s="2" t="s">
        <v>34</v>
      </c>
      <c r="C48" s="3" t="s">
        <v>129</v>
      </c>
      <c r="D48" s="49" t="s">
        <v>8</v>
      </c>
      <c r="E48" s="26">
        <v>67</v>
      </c>
      <c r="F48" s="162"/>
      <c r="G48" s="167">
        <f t="shared" si="4"/>
        <v>0</v>
      </c>
    </row>
    <row r="49" spans="1:7" s="9" customFormat="1" ht="52.8">
      <c r="A49" s="58" t="s">
        <v>74</v>
      </c>
      <c r="B49" s="2" t="s">
        <v>34</v>
      </c>
      <c r="C49" s="248" t="s">
        <v>130</v>
      </c>
      <c r="D49" s="49" t="s">
        <v>8</v>
      </c>
      <c r="E49" s="26">
        <v>9</v>
      </c>
      <c r="F49" s="78"/>
      <c r="G49" s="167">
        <f t="shared" si="4"/>
        <v>0</v>
      </c>
    </row>
    <row r="50" spans="1:7" s="9" customFormat="1" ht="52.8">
      <c r="A50" s="58" t="s">
        <v>75</v>
      </c>
      <c r="B50" s="2" t="s">
        <v>34</v>
      </c>
      <c r="C50" s="248" t="s">
        <v>131</v>
      </c>
      <c r="D50" s="49" t="s">
        <v>8</v>
      </c>
      <c r="E50" s="26">
        <v>1</v>
      </c>
      <c r="F50" s="78"/>
      <c r="G50" s="167">
        <f t="shared" si="4"/>
        <v>0</v>
      </c>
    </row>
    <row r="51" spans="1:7" s="9" customFormat="1" ht="52.8">
      <c r="A51" s="58" t="s">
        <v>76</v>
      </c>
      <c r="B51" s="2" t="s">
        <v>34</v>
      </c>
      <c r="C51" s="3" t="s">
        <v>181</v>
      </c>
      <c r="D51" s="49" t="s">
        <v>8</v>
      </c>
      <c r="E51" s="26">
        <v>14</v>
      </c>
      <c r="F51" s="78"/>
      <c r="G51" s="167">
        <f t="shared" si="4"/>
        <v>0</v>
      </c>
    </row>
    <row r="52" spans="1:7" s="9" customFormat="1" ht="52.8">
      <c r="A52" s="58" t="s">
        <v>77</v>
      </c>
      <c r="B52" s="17" t="s">
        <v>33</v>
      </c>
      <c r="C52" s="27" t="s">
        <v>132</v>
      </c>
      <c r="D52" s="44" t="s">
        <v>28</v>
      </c>
      <c r="E52" s="26">
        <v>110</v>
      </c>
      <c r="F52" s="78"/>
      <c r="G52" s="167">
        <f t="shared" si="4"/>
        <v>0</v>
      </c>
    </row>
    <row r="53" spans="1:7" s="9" customFormat="1" ht="52.8">
      <c r="A53" s="58" t="s">
        <v>78</v>
      </c>
      <c r="B53" s="17" t="s">
        <v>33</v>
      </c>
      <c r="C53" s="27" t="s">
        <v>133</v>
      </c>
      <c r="D53" s="44" t="s">
        <v>28</v>
      </c>
      <c r="E53" s="26">
        <v>450</v>
      </c>
      <c r="F53" s="78"/>
      <c r="G53" s="167">
        <f t="shared" si="4"/>
        <v>0</v>
      </c>
    </row>
    <row r="54" spans="1:7" s="9" customFormat="1" ht="40.200000000000003" thickBot="1">
      <c r="A54" s="58" t="s">
        <v>79</v>
      </c>
      <c r="B54" s="17" t="s">
        <v>34</v>
      </c>
      <c r="C54" s="27" t="s">
        <v>57</v>
      </c>
      <c r="D54" s="30" t="s">
        <v>8</v>
      </c>
      <c r="E54" s="51">
        <v>14</v>
      </c>
      <c r="F54" s="157"/>
      <c r="G54" s="168">
        <f t="shared" si="4"/>
        <v>0</v>
      </c>
    </row>
    <row r="55" spans="1:7" s="9" customFormat="1" ht="23.4" customHeight="1" thickBot="1">
      <c r="A55" s="216" t="s">
        <v>35</v>
      </c>
      <c r="B55" s="217"/>
      <c r="C55" s="217"/>
      <c r="D55" s="217"/>
      <c r="E55" s="158"/>
      <c r="F55" s="159"/>
      <c r="G55" s="160">
        <f>SUM(G37:G54)</f>
        <v>0</v>
      </c>
    </row>
    <row r="56" spans="1:7" s="9" customFormat="1" ht="24.6" customHeight="1" thickBot="1">
      <c r="A56" s="213" t="s">
        <v>71</v>
      </c>
      <c r="B56" s="214"/>
      <c r="C56" s="214"/>
      <c r="D56" s="215"/>
      <c r="E56" s="128"/>
      <c r="F56" s="129"/>
      <c r="G56" s="183">
        <f>G11+G23+G55+G35</f>
        <v>0</v>
      </c>
    </row>
    <row r="57" spans="1:7">
      <c r="A57" s="21"/>
      <c r="B57" s="21"/>
      <c r="C57" s="20"/>
      <c r="D57" s="22"/>
      <c r="E57" s="23"/>
    </row>
    <row r="58" spans="1:7">
      <c r="A58" s="21"/>
      <c r="B58" s="21"/>
      <c r="C58" s="20"/>
      <c r="D58" s="22"/>
      <c r="E58" s="23"/>
    </row>
  </sheetData>
  <mergeCells count="11">
    <mergeCell ref="A6:G6"/>
    <mergeCell ref="A5:G5"/>
    <mergeCell ref="A56:D56"/>
    <mergeCell ref="A1:G1"/>
    <mergeCell ref="A2:G2"/>
    <mergeCell ref="A3:G3"/>
    <mergeCell ref="A4:G4"/>
    <mergeCell ref="A55:D55"/>
    <mergeCell ref="A11:D11"/>
    <mergeCell ref="A23:D23"/>
    <mergeCell ref="A35:D35"/>
  </mergeCells>
  <phoneticPr fontId="42" type="noConversion"/>
  <pageMargins left="0.7" right="0.7" top="0.32500000000000001" bottom="0.49166666666666664" header="0.3" footer="0.3"/>
  <pageSetup paperSize="9" scale="70" fitToHeight="0" orientation="portrait" r:id="rId1"/>
  <headerFooter>
    <oddFooter>&amp;C
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G53"/>
  <sheetViews>
    <sheetView topLeftCell="A9" zoomScale="70" zoomScaleNormal="70" zoomScaleSheetLayoutView="70" workbookViewId="0">
      <pane ySplit="4" topLeftCell="A13" activePane="bottomLeft" state="frozen"/>
      <selection activeCell="A9" sqref="A9"/>
      <selection pane="bottomLeft" activeCell="M17" sqref="M17"/>
    </sheetView>
  </sheetViews>
  <sheetFormatPr defaultColWidth="9.109375" defaultRowHeight="13.2"/>
  <cols>
    <col min="1" max="1" width="6" style="11" customWidth="1"/>
    <col min="2" max="2" width="9" style="11" bestFit="1" customWidth="1"/>
    <col min="3" max="3" width="57.6640625" style="10" bestFit="1" customWidth="1"/>
    <col min="4" max="4" width="9.88671875" style="12" customWidth="1"/>
    <col min="5" max="5" width="12" style="13" customWidth="1"/>
    <col min="6" max="6" width="16.109375" style="36" customWidth="1"/>
    <col min="7" max="7" width="18.109375" style="36" customWidth="1"/>
    <col min="8" max="16384" width="9.109375" style="9"/>
  </cols>
  <sheetData>
    <row r="1" spans="1:7" ht="13.8" hidden="1" thickBot="1"/>
    <row r="2" spans="1:7" ht="13.8" hidden="1" thickBot="1"/>
    <row r="3" spans="1:7" ht="13.8" hidden="1" thickBot="1"/>
    <row r="4" spans="1:7" ht="13.8" hidden="1" thickBot="1"/>
    <row r="5" spans="1:7" ht="20.25" hidden="1" customHeight="1">
      <c r="A5" s="201" t="s">
        <v>11</v>
      </c>
      <c r="B5" s="201"/>
      <c r="C5" s="201"/>
      <c r="D5" s="201"/>
      <c r="E5" s="201"/>
      <c r="F5" s="201"/>
      <c r="G5" s="201"/>
    </row>
    <row r="6" spans="1:7" ht="13.8" hidden="1" thickBot="1">
      <c r="A6" s="203" t="s">
        <v>10</v>
      </c>
      <c r="B6" s="203"/>
      <c r="C6" s="203"/>
      <c r="D6" s="203"/>
      <c r="E6" s="203"/>
      <c r="F6" s="203"/>
      <c r="G6" s="203"/>
    </row>
    <row r="7" spans="1:7" ht="13.8" hidden="1" thickBot="1">
      <c r="A7" s="201" t="s">
        <v>16</v>
      </c>
      <c r="B7" s="201"/>
      <c r="C7" s="201"/>
      <c r="D7" s="201"/>
      <c r="E7" s="201"/>
      <c r="F7" s="201"/>
      <c r="G7" s="201"/>
    </row>
    <row r="8" spans="1:7" ht="141" hidden="1" customHeight="1" thickBot="1">
      <c r="A8" s="204" t="s">
        <v>40</v>
      </c>
      <c r="B8" s="204"/>
      <c r="C8" s="204"/>
      <c r="D8" s="204"/>
      <c r="E8" s="204"/>
      <c r="F8" s="204"/>
      <c r="G8" s="204"/>
    </row>
    <row r="9" spans="1:7" ht="36" customHeight="1" thickBot="1">
      <c r="A9" s="205" t="s">
        <v>80</v>
      </c>
      <c r="B9" s="206"/>
      <c r="C9" s="206"/>
      <c r="D9" s="206"/>
      <c r="E9" s="206"/>
      <c r="F9" s="206"/>
      <c r="G9" s="212"/>
    </row>
    <row r="10" spans="1:7" ht="19.95" customHeight="1" thickBot="1">
      <c r="A10" s="209" t="s">
        <v>54</v>
      </c>
      <c r="B10" s="210"/>
      <c r="C10" s="210"/>
      <c r="D10" s="210"/>
      <c r="E10" s="210"/>
      <c r="F10" s="210"/>
      <c r="G10" s="211"/>
    </row>
    <row r="11" spans="1:7" ht="53.4" customHeight="1" thickBot="1">
      <c r="A11" s="112" t="s">
        <v>0</v>
      </c>
      <c r="B11" s="113" t="s">
        <v>3</v>
      </c>
      <c r="C11" s="130" t="s">
        <v>4</v>
      </c>
      <c r="D11" s="114" t="s">
        <v>5</v>
      </c>
      <c r="E11" s="95" t="s">
        <v>1</v>
      </c>
      <c r="F11" s="96" t="s">
        <v>52</v>
      </c>
      <c r="G11" s="176" t="s">
        <v>6</v>
      </c>
    </row>
    <row r="12" spans="1:7" ht="19.95" customHeight="1" thickBot="1">
      <c r="A12" s="63">
        <v>1</v>
      </c>
      <c r="B12" s="64">
        <v>2</v>
      </c>
      <c r="C12" s="64">
        <v>3</v>
      </c>
      <c r="D12" s="71">
        <v>4</v>
      </c>
      <c r="E12" s="69">
        <v>5</v>
      </c>
      <c r="F12" s="70">
        <v>6</v>
      </c>
      <c r="G12" s="177">
        <v>7</v>
      </c>
    </row>
    <row r="13" spans="1:7" ht="19.95" customHeight="1">
      <c r="A13" s="143">
        <v>1</v>
      </c>
      <c r="B13" s="123"/>
      <c r="C13" s="134" t="s">
        <v>17</v>
      </c>
      <c r="D13" s="131"/>
      <c r="E13" s="132"/>
      <c r="F13" s="133"/>
      <c r="G13" s="184"/>
    </row>
    <row r="14" spans="1:7" ht="51.6" customHeight="1">
      <c r="A14" s="77" t="s">
        <v>47</v>
      </c>
      <c r="B14" s="2" t="s">
        <v>19</v>
      </c>
      <c r="C14" s="3" t="s">
        <v>60</v>
      </c>
      <c r="D14" s="34" t="s">
        <v>28</v>
      </c>
      <c r="E14" s="136">
        <v>128716</v>
      </c>
      <c r="F14" s="78"/>
      <c r="G14" s="185">
        <f>E14*F14</f>
        <v>0</v>
      </c>
    </row>
    <row r="15" spans="1:7" ht="19.95" customHeight="1" collapsed="1" thickBot="1">
      <c r="A15" s="221" t="s">
        <v>21</v>
      </c>
      <c r="B15" s="222"/>
      <c r="C15" s="222"/>
      <c r="D15" s="223"/>
      <c r="E15" s="119"/>
      <c r="F15" s="118"/>
      <c r="G15" s="179">
        <f>SUM(G14:G14)</f>
        <v>0</v>
      </c>
    </row>
    <row r="16" spans="1:7" ht="19.95" customHeight="1">
      <c r="A16" s="143" t="s">
        <v>81</v>
      </c>
      <c r="B16" s="123"/>
      <c r="C16" s="109" t="s">
        <v>22</v>
      </c>
      <c r="D16" s="131"/>
      <c r="E16" s="132"/>
      <c r="F16" s="133"/>
      <c r="G16" s="184"/>
    </row>
    <row r="17" spans="1:7" ht="83.4" customHeight="1">
      <c r="A17" s="77" t="s">
        <v>12</v>
      </c>
      <c r="B17" s="2" t="s">
        <v>18</v>
      </c>
      <c r="C17" s="1" t="s">
        <v>91</v>
      </c>
      <c r="D17" s="135" t="s">
        <v>20</v>
      </c>
      <c r="E17" s="138">
        <v>19369</v>
      </c>
      <c r="F17" s="78"/>
      <c r="G17" s="185">
        <f t="shared" ref="G17:G28" si="0">E17*F17</f>
        <v>0</v>
      </c>
    </row>
    <row r="18" spans="1:7" ht="66">
      <c r="A18" s="77" t="s">
        <v>13</v>
      </c>
      <c r="B18" s="2" t="s">
        <v>19</v>
      </c>
      <c r="C18" s="6" t="s">
        <v>84</v>
      </c>
      <c r="D18" s="135" t="s">
        <v>20</v>
      </c>
      <c r="E18" s="138">
        <f>48049*0.3</f>
        <v>14415</v>
      </c>
      <c r="F18" s="78"/>
      <c r="G18" s="185">
        <f t="shared" si="0"/>
        <v>0</v>
      </c>
    </row>
    <row r="19" spans="1:7" ht="66">
      <c r="A19" s="77" t="s">
        <v>14</v>
      </c>
      <c r="B19" s="2" t="s">
        <v>19</v>
      </c>
      <c r="C19" s="6" t="s">
        <v>85</v>
      </c>
      <c r="D19" s="30" t="s">
        <v>20</v>
      </c>
      <c r="E19" s="138">
        <f>48049*0.5</f>
        <v>24025</v>
      </c>
      <c r="F19" s="78"/>
      <c r="G19" s="185">
        <f t="shared" si="0"/>
        <v>0</v>
      </c>
    </row>
    <row r="20" spans="1:7" ht="66">
      <c r="A20" s="77" t="s">
        <v>15</v>
      </c>
      <c r="B20" s="2" t="s">
        <v>19</v>
      </c>
      <c r="C20" s="6" t="s">
        <v>86</v>
      </c>
      <c r="D20" s="30" t="s">
        <v>20</v>
      </c>
      <c r="E20" s="138">
        <f>48049*0.15</f>
        <v>7207</v>
      </c>
      <c r="F20" s="78"/>
      <c r="G20" s="185">
        <f t="shared" si="0"/>
        <v>0</v>
      </c>
    </row>
    <row r="21" spans="1:7" ht="66">
      <c r="A21" s="77" t="s">
        <v>168</v>
      </c>
      <c r="B21" s="2" t="s">
        <v>19</v>
      </c>
      <c r="C21" s="6" t="s">
        <v>87</v>
      </c>
      <c r="D21" s="30" t="s">
        <v>20</v>
      </c>
      <c r="E21" s="138">
        <f>48049*0.05</f>
        <v>2402</v>
      </c>
      <c r="F21" s="78"/>
      <c r="G21" s="185">
        <f t="shared" si="0"/>
        <v>0</v>
      </c>
    </row>
    <row r="22" spans="1:7">
      <c r="A22" s="77" t="s">
        <v>37</v>
      </c>
      <c r="B22" s="2" t="s">
        <v>19</v>
      </c>
      <c r="C22" s="6" t="s">
        <v>88</v>
      </c>
      <c r="D22" s="30" t="s">
        <v>20</v>
      </c>
      <c r="E22" s="138">
        <f>48049*0.15</f>
        <v>7207</v>
      </c>
      <c r="F22" s="78"/>
      <c r="G22" s="185">
        <f t="shared" si="0"/>
        <v>0</v>
      </c>
    </row>
    <row r="23" spans="1:7" ht="57.6" customHeight="1">
      <c r="A23" s="77" t="s">
        <v>169</v>
      </c>
      <c r="B23" s="2" t="s">
        <v>23</v>
      </c>
      <c r="C23" s="7" t="s">
        <v>98</v>
      </c>
      <c r="D23" s="135" t="s">
        <v>20</v>
      </c>
      <c r="E23" s="144">
        <f>96444*0.3</f>
        <v>28933</v>
      </c>
      <c r="F23" s="78"/>
      <c r="G23" s="185">
        <f t="shared" si="0"/>
        <v>0</v>
      </c>
    </row>
    <row r="24" spans="1:7" ht="67.8" customHeight="1">
      <c r="A24" s="77" t="s">
        <v>170</v>
      </c>
      <c r="B24" s="2" t="s">
        <v>23</v>
      </c>
      <c r="C24" s="153" t="s">
        <v>101</v>
      </c>
      <c r="D24" s="135" t="s">
        <v>20</v>
      </c>
      <c r="E24" s="144">
        <f>96444*0.4</f>
        <v>38578</v>
      </c>
      <c r="F24" s="78"/>
      <c r="G24" s="185">
        <f t="shared" si="0"/>
        <v>0</v>
      </c>
    </row>
    <row r="25" spans="1:7" ht="70.2" customHeight="1">
      <c r="A25" s="77" t="s">
        <v>171</v>
      </c>
      <c r="B25" s="2" t="s">
        <v>23</v>
      </c>
      <c r="C25" s="153" t="s">
        <v>100</v>
      </c>
      <c r="D25" s="135" t="s">
        <v>20</v>
      </c>
      <c r="E25" s="144">
        <f>96444*0.2</f>
        <v>19289</v>
      </c>
      <c r="F25" s="78"/>
      <c r="G25" s="185">
        <f t="shared" si="0"/>
        <v>0</v>
      </c>
    </row>
    <row r="26" spans="1:7" ht="71.400000000000006" customHeight="1">
      <c r="A26" s="77" t="s">
        <v>172</v>
      </c>
      <c r="B26" s="2" t="s">
        <v>23</v>
      </c>
      <c r="C26" s="153" t="s">
        <v>99</v>
      </c>
      <c r="D26" s="135" t="s">
        <v>20</v>
      </c>
      <c r="E26" s="144">
        <f>96444*0.1</f>
        <v>9644</v>
      </c>
      <c r="F26" s="78"/>
      <c r="G26" s="185">
        <f t="shared" si="0"/>
        <v>0</v>
      </c>
    </row>
    <row r="27" spans="1:7" ht="39.6">
      <c r="A27" s="77" t="s">
        <v>179</v>
      </c>
      <c r="B27" s="2" t="s">
        <v>23</v>
      </c>
      <c r="C27" s="6" t="s">
        <v>102</v>
      </c>
      <c r="D27" s="135" t="s">
        <v>20</v>
      </c>
      <c r="E27" s="144">
        <v>42000</v>
      </c>
      <c r="F27" s="78"/>
      <c r="G27" s="185">
        <f t="shared" si="0"/>
        <v>0</v>
      </c>
    </row>
    <row r="28" spans="1:7" ht="26.4">
      <c r="A28" s="77" t="s">
        <v>180</v>
      </c>
      <c r="B28" s="2" t="s">
        <v>24</v>
      </c>
      <c r="C28" s="3" t="s">
        <v>9</v>
      </c>
      <c r="D28" s="59" t="s">
        <v>28</v>
      </c>
      <c r="E28" s="144">
        <v>68000</v>
      </c>
      <c r="F28" s="78"/>
      <c r="G28" s="185">
        <f t="shared" si="0"/>
        <v>0</v>
      </c>
    </row>
    <row r="29" spans="1:7" ht="19.95" customHeight="1" thickBot="1">
      <c r="A29" s="218" t="s">
        <v>25</v>
      </c>
      <c r="B29" s="219"/>
      <c r="C29" s="219"/>
      <c r="D29" s="220"/>
      <c r="E29" s="121"/>
      <c r="F29" s="122"/>
      <c r="G29" s="180">
        <f>SUM(G17:G28)</f>
        <v>0</v>
      </c>
    </row>
    <row r="30" spans="1:7" ht="19.95" customHeight="1">
      <c r="A30" s="143" t="s">
        <v>82</v>
      </c>
      <c r="B30" s="123"/>
      <c r="C30" s="109" t="s">
        <v>26</v>
      </c>
      <c r="D30" s="124"/>
      <c r="E30" s="132"/>
      <c r="F30" s="133"/>
      <c r="G30" s="184"/>
    </row>
    <row r="31" spans="1:7" ht="52.8">
      <c r="A31" s="77" t="s">
        <v>48</v>
      </c>
      <c r="B31" s="2" t="s">
        <v>27</v>
      </c>
      <c r="C31" s="6" t="s">
        <v>141</v>
      </c>
      <c r="D31" s="46" t="s">
        <v>28</v>
      </c>
      <c r="E31" s="139">
        <v>2000</v>
      </c>
      <c r="F31" s="78"/>
      <c r="G31" s="185">
        <f>E31*F31</f>
        <v>0</v>
      </c>
    </row>
    <row r="32" spans="1:7" ht="79.2" customHeight="1">
      <c r="A32" s="77" t="s">
        <v>49</v>
      </c>
      <c r="B32" s="2" t="s">
        <v>29</v>
      </c>
      <c r="C32" s="6" t="s">
        <v>158</v>
      </c>
      <c r="D32" s="47" t="s">
        <v>20</v>
      </c>
      <c r="E32" s="139">
        <f>13011*0.8</f>
        <v>10408.799999999999</v>
      </c>
      <c r="F32" s="78"/>
      <c r="G32" s="185">
        <f>E32*F32</f>
        <v>0</v>
      </c>
    </row>
    <row r="33" spans="1:7" ht="56.4" customHeight="1">
      <c r="A33" s="77" t="s">
        <v>50</v>
      </c>
      <c r="B33" s="2" t="s">
        <v>29</v>
      </c>
      <c r="C33" s="6" t="s">
        <v>104</v>
      </c>
      <c r="D33" s="31" t="s">
        <v>20</v>
      </c>
      <c r="E33" s="25">
        <f>45795*0.05</f>
        <v>2290</v>
      </c>
      <c r="F33" s="78"/>
      <c r="G33" s="185">
        <f t="shared" ref="G33:G35" si="1">E33*F33</f>
        <v>0</v>
      </c>
    </row>
    <row r="34" spans="1:7" ht="58.8" customHeight="1">
      <c r="A34" s="77" t="s">
        <v>38</v>
      </c>
      <c r="B34" s="2" t="s">
        <v>29</v>
      </c>
      <c r="C34" s="6" t="s">
        <v>105</v>
      </c>
      <c r="D34" s="31" t="s">
        <v>20</v>
      </c>
      <c r="E34" s="25">
        <f>45795*0.1</f>
        <v>4580</v>
      </c>
      <c r="F34" s="78"/>
      <c r="G34" s="185">
        <f t="shared" si="1"/>
        <v>0</v>
      </c>
    </row>
    <row r="35" spans="1:7" ht="63.6" customHeight="1">
      <c r="A35" s="77" t="s">
        <v>173</v>
      </c>
      <c r="B35" s="2" t="s">
        <v>29</v>
      </c>
      <c r="C35" s="6" t="s">
        <v>106</v>
      </c>
      <c r="D35" s="31" t="s">
        <v>20</v>
      </c>
      <c r="E35" s="25">
        <f>45795*0.05</f>
        <v>2290</v>
      </c>
      <c r="F35" s="78"/>
      <c r="G35" s="185">
        <f t="shared" si="1"/>
        <v>0</v>
      </c>
    </row>
    <row r="36" spans="1:7" ht="92.4">
      <c r="A36" s="77" t="s">
        <v>174</v>
      </c>
      <c r="B36" s="2" t="s">
        <v>30</v>
      </c>
      <c r="C36" s="6" t="s">
        <v>142</v>
      </c>
      <c r="D36" s="47" t="s">
        <v>20</v>
      </c>
      <c r="E36" s="139">
        <f>13441*0.8</f>
        <v>10752.8</v>
      </c>
      <c r="F36" s="78"/>
      <c r="G36" s="185">
        <f>E36*F36</f>
        <v>0</v>
      </c>
    </row>
    <row r="37" spans="1:7" ht="56.4" customHeight="1">
      <c r="A37" s="77" t="s">
        <v>175</v>
      </c>
      <c r="B37" s="2" t="s">
        <v>30</v>
      </c>
      <c r="C37" s="6" t="s">
        <v>107</v>
      </c>
      <c r="D37" s="30" t="s">
        <v>20</v>
      </c>
      <c r="E37" s="25">
        <f>13441*0.05</f>
        <v>672</v>
      </c>
      <c r="F37" s="78"/>
      <c r="G37" s="185">
        <f t="shared" ref="G37:G39" si="2">E37*F37</f>
        <v>0</v>
      </c>
    </row>
    <row r="38" spans="1:7" ht="70.8" customHeight="1">
      <c r="A38" s="77" t="s">
        <v>176</v>
      </c>
      <c r="B38" s="2" t="s">
        <v>30</v>
      </c>
      <c r="C38" s="6" t="s">
        <v>108</v>
      </c>
      <c r="D38" s="30" t="s">
        <v>20</v>
      </c>
      <c r="E38" s="25">
        <f>13441*0.1</f>
        <v>1344</v>
      </c>
      <c r="F38" s="78"/>
      <c r="G38" s="185">
        <f t="shared" si="2"/>
        <v>0</v>
      </c>
    </row>
    <row r="39" spans="1:7" ht="69" customHeight="1">
      <c r="A39" s="77" t="s">
        <v>177</v>
      </c>
      <c r="B39" s="2" t="s">
        <v>30</v>
      </c>
      <c r="C39" s="6" t="s">
        <v>109</v>
      </c>
      <c r="D39" s="30" t="s">
        <v>20</v>
      </c>
      <c r="E39" s="25">
        <f>13441*0.05</f>
        <v>672</v>
      </c>
      <c r="F39" s="78"/>
      <c r="G39" s="185">
        <f t="shared" si="2"/>
        <v>0</v>
      </c>
    </row>
    <row r="40" spans="1:7" ht="52.8">
      <c r="A40" s="77" t="s">
        <v>178</v>
      </c>
      <c r="B40" s="2" t="s">
        <v>29</v>
      </c>
      <c r="C40" s="6" t="s">
        <v>143</v>
      </c>
      <c r="D40" s="46" t="s">
        <v>28</v>
      </c>
      <c r="E40" s="139">
        <v>54158</v>
      </c>
      <c r="F40" s="78"/>
      <c r="G40" s="185">
        <f>E40*F40</f>
        <v>0</v>
      </c>
    </row>
    <row r="41" spans="1:7" s="137" customFormat="1" ht="19.95" customHeight="1" thickBot="1">
      <c r="A41" s="221" t="s">
        <v>31</v>
      </c>
      <c r="B41" s="222"/>
      <c r="C41" s="222"/>
      <c r="D41" s="226"/>
      <c r="E41" s="119"/>
      <c r="F41" s="118"/>
      <c r="G41" s="179">
        <f>SUM(G31:G40)</f>
        <v>0</v>
      </c>
    </row>
    <row r="42" spans="1:7" ht="19.95" customHeight="1">
      <c r="A42" s="140" t="s">
        <v>83</v>
      </c>
      <c r="B42" s="107"/>
      <c r="C42" s="141" t="s">
        <v>32</v>
      </c>
      <c r="D42" s="108"/>
      <c r="E42" s="106"/>
      <c r="F42" s="68"/>
      <c r="G42" s="178"/>
    </row>
    <row r="43" spans="1:7" ht="28.2" customHeight="1">
      <c r="A43" s="77" t="s">
        <v>43</v>
      </c>
      <c r="B43" s="2" t="s">
        <v>51</v>
      </c>
      <c r="C43" s="3" t="s">
        <v>144</v>
      </c>
      <c r="D43" s="59" t="s">
        <v>28</v>
      </c>
      <c r="E43" s="138">
        <v>65955</v>
      </c>
      <c r="F43" s="78"/>
      <c r="G43" s="185">
        <f t="shared" ref="G43:G51" si="3">E43*F43</f>
        <v>0</v>
      </c>
    </row>
    <row r="44" spans="1:7" s="10" customFormat="1" ht="66">
      <c r="A44" s="77" t="s">
        <v>44</v>
      </c>
      <c r="B44" s="2" t="s">
        <v>33</v>
      </c>
      <c r="C44" s="3" t="s">
        <v>145</v>
      </c>
      <c r="D44" s="135" t="s">
        <v>2</v>
      </c>
      <c r="E44" s="138">
        <v>2372</v>
      </c>
      <c r="F44" s="78"/>
      <c r="G44" s="185">
        <f t="shared" si="3"/>
        <v>0</v>
      </c>
    </row>
    <row r="45" spans="1:7" ht="66">
      <c r="A45" s="77" t="s">
        <v>45</v>
      </c>
      <c r="B45" s="2" t="s">
        <v>33</v>
      </c>
      <c r="C45" s="3" t="s">
        <v>146</v>
      </c>
      <c r="D45" s="135" t="s">
        <v>2</v>
      </c>
      <c r="E45" s="138">
        <v>8099</v>
      </c>
      <c r="F45" s="78"/>
      <c r="G45" s="187">
        <f t="shared" si="3"/>
        <v>0</v>
      </c>
    </row>
    <row r="46" spans="1:7" ht="51" customHeight="1">
      <c r="A46" s="77" t="s">
        <v>46</v>
      </c>
      <c r="B46" s="2" t="s">
        <v>34</v>
      </c>
      <c r="C46" s="3" t="s">
        <v>147</v>
      </c>
      <c r="D46" s="135" t="s">
        <v>2</v>
      </c>
      <c r="E46" s="138">
        <v>66</v>
      </c>
      <c r="F46" s="78"/>
      <c r="G46" s="187">
        <f t="shared" si="3"/>
        <v>0</v>
      </c>
    </row>
    <row r="47" spans="1:7" ht="52.8">
      <c r="A47" s="77" t="s">
        <v>64</v>
      </c>
      <c r="B47" s="2" t="s">
        <v>34</v>
      </c>
      <c r="C47" s="3" t="s">
        <v>153</v>
      </c>
      <c r="D47" s="135" t="s">
        <v>8</v>
      </c>
      <c r="E47" s="138">
        <v>8</v>
      </c>
      <c r="F47" s="78"/>
      <c r="G47" s="185">
        <f t="shared" si="3"/>
        <v>0</v>
      </c>
    </row>
    <row r="48" spans="1:7" ht="52.8">
      <c r="A48" s="77" t="s">
        <v>65</v>
      </c>
      <c r="B48" s="2" t="s">
        <v>34</v>
      </c>
      <c r="C48" s="3" t="s">
        <v>154</v>
      </c>
      <c r="D48" s="111" t="s">
        <v>8</v>
      </c>
      <c r="E48" s="142">
        <v>4</v>
      </c>
      <c r="F48" s="78"/>
      <c r="G48" s="185">
        <f t="shared" si="3"/>
        <v>0</v>
      </c>
    </row>
    <row r="49" spans="1:7" ht="52.8">
      <c r="A49" s="77" t="s">
        <v>66</v>
      </c>
      <c r="B49" s="17" t="s">
        <v>33</v>
      </c>
      <c r="C49" s="27" t="s">
        <v>155</v>
      </c>
      <c r="D49" s="59" t="s">
        <v>28</v>
      </c>
      <c r="E49" s="26">
        <v>970</v>
      </c>
      <c r="F49" s="78"/>
      <c r="G49" s="185">
        <f t="shared" si="3"/>
        <v>0</v>
      </c>
    </row>
    <row r="50" spans="1:7" ht="52.8">
      <c r="A50" s="77" t="s">
        <v>67</v>
      </c>
      <c r="B50" s="17" t="s">
        <v>33</v>
      </c>
      <c r="C50" s="27" t="s">
        <v>156</v>
      </c>
      <c r="D50" s="59" t="s">
        <v>28</v>
      </c>
      <c r="E50" s="26">
        <v>871</v>
      </c>
      <c r="F50" s="78"/>
      <c r="G50" s="185">
        <f t="shared" si="3"/>
        <v>0</v>
      </c>
    </row>
    <row r="51" spans="1:7" ht="42.6" customHeight="1" thickBot="1">
      <c r="A51" s="147" t="s">
        <v>68</v>
      </c>
      <c r="B51" s="29" t="s">
        <v>34</v>
      </c>
      <c r="C51" s="150" t="s">
        <v>157</v>
      </c>
      <c r="D51" s="156" t="s">
        <v>8</v>
      </c>
      <c r="E51" s="51">
        <v>4</v>
      </c>
      <c r="F51" s="157"/>
      <c r="G51" s="186">
        <f t="shared" si="3"/>
        <v>0</v>
      </c>
    </row>
    <row r="52" spans="1:7" s="137" customFormat="1" ht="28.2" customHeight="1" thickBot="1">
      <c r="A52" s="227" t="s">
        <v>53</v>
      </c>
      <c r="B52" s="228"/>
      <c r="C52" s="228"/>
      <c r="D52" s="229"/>
      <c r="E52" s="158"/>
      <c r="F52" s="159"/>
      <c r="G52" s="160">
        <f>SUM(G43:G51)</f>
        <v>0</v>
      </c>
    </row>
    <row r="53" spans="1:7" ht="31.2" customHeight="1" thickBot="1">
      <c r="A53" s="224" t="s">
        <v>71</v>
      </c>
      <c r="B53" s="225"/>
      <c r="C53" s="225"/>
      <c r="D53" s="225"/>
      <c r="E53" s="146"/>
      <c r="F53" s="146"/>
      <c r="G53" s="188">
        <f>G15+G29+G41+G52</f>
        <v>0</v>
      </c>
    </row>
  </sheetData>
  <mergeCells count="11">
    <mergeCell ref="A5:G5"/>
    <mergeCell ref="A6:G6"/>
    <mergeCell ref="A7:G7"/>
    <mergeCell ref="A8:G8"/>
    <mergeCell ref="A9:G9"/>
    <mergeCell ref="A53:D53"/>
    <mergeCell ref="A10:G10"/>
    <mergeCell ref="A15:D15"/>
    <mergeCell ref="A29:D29"/>
    <mergeCell ref="A41:D41"/>
    <mergeCell ref="A52:D52"/>
  </mergeCells>
  <phoneticPr fontId="42" type="noConversion"/>
  <pageMargins left="0.7" right="0.7" top="0.32500000000000001" bottom="0.49166666666666664" header="0.3" footer="0.3"/>
  <pageSetup paperSize="9" scale="69" fitToHeight="0" orientation="portrait" r:id="rId1"/>
  <headerFooter>
    <oddFooter>&amp;C
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B91FF-14D6-4574-8547-F642254759DA}">
  <dimension ref="A1:I16"/>
  <sheetViews>
    <sheetView workbookViewId="0">
      <selection activeCell="K3" sqref="K3"/>
    </sheetView>
  </sheetViews>
  <sheetFormatPr defaultRowHeight="14.4"/>
  <cols>
    <col min="1" max="16384" width="8.88671875" style="163"/>
  </cols>
  <sheetData>
    <row r="1" spans="1:9" ht="15" thickBot="1">
      <c r="A1" s="233" t="s">
        <v>134</v>
      </c>
      <c r="B1" s="234"/>
      <c r="C1" s="234"/>
      <c r="D1" s="234"/>
      <c r="E1" s="234"/>
      <c r="F1" s="234"/>
      <c r="G1" s="234"/>
      <c r="H1" s="234"/>
      <c r="I1" s="235"/>
    </row>
    <row r="2" spans="1:9" ht="46.2" customHeight="1">
      <c r="A2" s="236" t="s">
        <v>160</v>
      </c>
      <c r="B2" s="237"/>
      <c r="C2" s="237"/>
      <c r="D2" s="237"/>
      <c r="E2" s="237"/>
      <c r="F2" s="237"/>
      <c r="G2" s="237"/>
      <c r="H2" s="237"/>
      <c r="I2" s="238"/>
    </row>
    <row r="3" spans="1:9" ht="31.95" customHeight="1">
      <c r="A3" s="230" t="s">
        <v>135</v>
      </c>
      <c r="B3" s="231"/>
      <c r="C3" s="231"/>
      <c r="D3" s="231"/>
      <c r="E3" s="231"/>
      <c r="F3" s="231"/>
      <c r="G3" s="231"/>
      <c r="H3" s="231"/>
      <c r="I3" s="232"/>
    </row>
    <row r="4" spans="1:9" ht="28.95" customHeight="1">
      <c r="A4" s="230" t="s">
        <v>136</v>
      </c>
      <c r="B4" s="231"/>
      <c r="C4" s="231"/>
      <c r="D4" s="231"/>
      <c r="E4" s="231"/>
      <c r="F4" s="231"/>
      <c r="G4" s="231"/>
      <c r="H4" s="231"/>
      <c r="I4" s="232"/>
    </row>
    <row r="5" spans="1:9" ht="28.95" customHeight="1">
      <c r="A5" s="230" t="s">
        <v>137</v>
      </c>
      <c r="B5" s="231"/>
      <c r="C5" s="231"/>
      <c r="D5" s="231"/>
      <c r="E5" s="231"/>
      <c r="F5" s="231"/>
      <c r="G5" s="231"/>
      <c r="H5" s="231"/>
      <c r="I5" s="232"/>
    </row>
    <row r="6" spans="1:9" ht="60.6" customHeight="1">
      <c r="A6" s="230" t="s">
        <v>138</v>
      </c>
      <c r="B6" s="231"/>
      <c r="C6" s="231"/>
      <c r="D6" s="231"/>
      <c r="E6" s="231"/>
      <c r="F6" s="231"/>
      <c r="G6" s="231"/>
      <c r="H6" s="231"/>
      <c r="I6" s="232"/>
    </row>
    <row r="7" spans="1:9" ht="32.4" customHeight="1">
      <c r="A7" s="230" t="s">
        <v>159</v>
      </c>
      <c r="B7" s="231"/>
      <c r="C7" s="231"/>
      <c r="D7" s="231"/>
      <c r="E7" s="231"/>
      <c r="F7" s="231"/>
      <c r="G7" s="231"/>
      <c r="H7" s="231"/>
      <c r="I7" s="232"/>
    </row>
    <row r="8" spans="1:9" ht="63" customHeight="1">
      <c r="A8" s="239" t="s">
        <v>161</v>
      </c>
      <c r="B8" s="240"/>
      <c r="C8" s="240"/>
      <c r="D8" s="240"/>
      <c r="E8" s="240"/>
      <c r="F8" s="240"/>
      <c r="G8" s="240"/>
      <c r="H8" s="240"/>
      <c r="I8" s="241"/>
    </row>
    <row r="9" spans="1:9" ht="27" customHeight="1">
      <c r="A9" s="230" t="s">
        <v>162</v>
      </c>
      <c r="B9" s="231"/>
      <c r="C9" s="231"/>
      <c r="D9" s="231"/>
      <c r="E9" s="231"/>
      <c r="F9" s="231"/>
      <c r="G9" s="231"/>
      <c r="H9" s="231"/>
      <c r="I9" s="232"/>
    </row>
    <row r="10" spans="1:9">
      <c r="A10" s="242" t="s">
        <v>139</v>
      </c>
      <c r="B10" s="243"/>
      <c r="C10" s="243"/>
      <c r="D10" s="243"/>
      <c r="E10" s="243"/>
      <c r="F10" s="243"/>
      <c r="G10" s="243"/>
      <c r="H10" s="243"/>
      <c r="I10" s="244"/>
    </row>
    <row r="11" spans="1:9" ht="29.4" customHeight="1">
      <c r="A11" s="230" t="s">
        <v>163</v>
      </c>
      <c r="B11" s="231"/>
      <c r="C11" s="231"/>
      <c r="D11" s="231"/>
      <c r="E11" s="231"/>
      <c r="F11" s="231"/>
      <c r="G11" s="231"/>
      <c r="H11" s="231"/>
      <c r="I11" s="232"/>
    </row>
    <row r="12" spans="1:9" ht="46.95" customHeight="1">
      <c r="A12" s="230" t="s">
        <v>140</v>
      </c>
      <c r="B12" s="231"/>
      <c r="C12" s="231"/>
      <c r="D12" s="231"/>
      <c r="E12" s="231"/>
      <c r="F12" s="231"/>
      <c r="G12" s="231"/>
      <c r="H12" s="231"/>
      <c r="I12" s="232"/>
    </row>
    <row r="13" spans="1:9" ht="29.4" customHeight="1">
      <c r="A13" s="230" t="s">
        <v>164</v>
      </c>
      <c r="B13" s="231"/>
      <c r="C13" s="231"/>
      <c r="D13" s="231"/>
      <c r="E13" s="231"/>
      <c r="F13" s="231"/>
      <c r="G13" s="231"/>
      <c r="H13" s="231"/>
      <c r="I13" s="232"/>
    </row>
    <row r="14" spans="1:9">
      <c r="A14" s="242" t="s">
        <v>165</v>
      </c>
      <c r="B14" s="243"/>
      <c r="C14" s="243"/>
      <c r="D14" s="243"/>
      <c r="E14" s="243"/>
      <c r="F14" s="243"/>
      <c r="G14" s="243"/>
      <c r="H14" s="243"/>
      <c r="I14" s="244"/>
    </row>
    <row r="15" spans="1:9" ht="63" customHeight="1">
      <c r="A15" s="239" t="s">
        <v>167</v>
      </c>
      <c r="B15" s="240"/>
      <c r="C15" s="240"/>
      <c r="D15" s="240"/>
      <c r="E15" s="240"/>
      <c r="F15" s="240"/>
      <c r="G15" s="240"/>
      <c r="H15" s="240"/>
      <c r="I15" s="241"/>
    </row>
    <row r="16" spans="1:9" ht="15" thickBot="1">
      <c r="A16" s="245" t="s">
        <v>166</v>
      </c>
      <c r="B16" s="246"/>
      <c r="C16" s="246"/>
      <c r="D16" s="246"/>
      <c r="E16" s="246"/>
      <c r="F16" s="246"/>
      <c r="G16" s="246"/>
      <c r="H16" s="246"/>
      <c r="I16" s="247"/>
    </row>
  </sheetData>
  <mergeCells count="16">
    <mergeCell ref="A12:I12"/>
    <mergeCell ref="A13:I13"/>
    <mergeCell ref="A14:I14"/>
    <mergeCell ref="A15:I15"/>
    <mergeCell ref="A16:I16"/>
    <mergeCell ref="A11:I11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24C039EDA1743B66D9DC73BDC9C81" ma:contentTypeVersion="4" ma:contentTypeDescription="Utwórz nowy dokument." ma:contentTypeScope="" ma:versionID="aa89e5f1be0f132a671263ca30909448">
  <xsd:schema xmlns:xsd="http://www.w3.org/2001/XMLSchema" xmlns:xs="http://www.w3.org/2001/XMLSchema" xmlns:p="http://schemas.microsoft.com/office/2006/metadata/properties" xmlns:ns3="43f76934-d280-4b4e-88a0-b2ba60b0ea37" targetNamespace="http://schemas.microsoft.com/office/2006/metadata/properties" ma:root="true" ma:fieldsID="ce364b6fe01a76af18854941bfbde9d8" ns3:_="">
    <xsd:import namespace="43f76934-d280-4b4e-88a0-b2ba60b0ea3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f76934-d280-4b4e-88a0-b2ba60b0ea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2CDDC7-D3C5-411E-A1BC-C6F0B6E4E0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C24FA97-E566-42DE-BD74-D3EEA4DDF3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f76934-d280-4b4e-88a0-b2ba60b0ea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210F847-E302-4C95-82CE-2582BA5FBA3C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43f76934-d280-4b4e-88a0-b2ba60b0ea3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Zał. 4.1</vt:lpstr>
      <vt:lpstr>Zał. 4.2</vt:lpstr>
      <vt:lpstr>Zał. 4.3</vt:lpstr>
      <vt:lpstr>Uszczegółowienie</vt:lpstr>
      <vt:lpstr>'Zał. 4.1'!Obszar_wydruku</vt:lpstr>
      <vt:lpstr>'Zał. 4.2'!Obszar_wydruku</vt:lpstr>
      <vt:lpstr>'Zał. 4.3'!Obszar_wydruku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Miałkowski</dc:creator>
  <cp:lastModifiedBy>Zasłonka, Michał</cp:lastModifiedBy>
  <cp:lastPrinted>2024-12-13T13:48:50Z</cp:lastPrinted>
  <dcterms:created xsi:type="dcterms:W3CDTF">2015-11-10T07:52:39Z</dcterms:created>
  <dcterms:modified xsi:type="dcterms:W3CDTF">2024-12-13T13:48:53Z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0x0101000B524C039EDA1743B66D9DC73BDC9C81</vt:lpwstr>
  </property>
</Properties>
</file>