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78.Roboty torowe Rębiechowo-Osowa\01. Dokumenty na stronę\Zał. 1 Formularz oferty\"/>
    </mc:Choice>
  </mc:AlternateContent>
  <xr:revisionPtr revIDLastSave="0" documentId="13_ncr:1_{970A79B5-6AAF-4847-B753-74328C8D34C4}" xr6:coauthVersionLast="47" xr6:coauthVersionMax="47" xr10:uidLastSave="{00000000-0000-0000-0000-000000000000}"/>
  <bookViews>
    <workbookView xWindow="-28920" yWindow="-12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ofertowy'!$A$1:$I$40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22" l="1"/>
  <c r="G6" i="22" l="1"/>
  <c r="I38" i="22"/>
  <c r="I37" i="22" l="1"/>
  <c r="G28" i="22" l="1"/>
  <c r="G12" i="22"/>
  <c r="G31" i="22"/>
  <c r="G30" i="22"/>
  <c r="G27" i="22"/>
  <c r="G18" i="22"/>
  <c r="G17" i="22"/>
  <c r="G16" i="22"/>
  <c r="G15" i="22"/>
  <c r="G14" i="22"/>
  <c r="G9" i="22"/>
  <c r="G8" i="22"/>
  <c r="G7" i="22"/>
  <c r="G5" i="22"/>
  <c r="I16" i="22" l="1"/>
  <c r="I35" i="22" l="1"/>
  <c r="I33" i="22"/>
  <c r="I17" i="22"/>
  <c r="I21" i="22"/>
  <c r="I23" i="22"/>
  <c r="I25" i="22"/>
  <c r="I31" i="22"/>
  <c r="I28" i="22"/>
  <c r="I27" i="22"/>
  <c r="I14" i="22"/>
  <c r="I9" i="22"/>
  <c r="I8" i="22"/>
  <c r="I7" i="22"/>
  <c r="I6" i="22"/>
  <c r="I5" i="22"/>
  <c r="I15" i="22" l="1"/>
  <c r="I12" i="22"/>
  <c r="I26" i="22"/>
  <c r="I24" i="22"/>
  <c r="I22" i="22"/>
  <c r="I18" i="22"/>
  <c r="I30" i="22"/>
  <c r="I20" i="22"/>
  <c r="I40" i="22" l="1"/>
</calcChain>
</file>

<file path=xl/sharedStrings.xml><?xml version="1.0" encoding="utf-8"?>
<sst xmlns="http://schemas.openxmlformats.org/spreadsheetml/2006/main" count="137" uniqueCount="90">
  <si>
    <t>KOSZTORYS OFERTOWY</t>
  </si>
  <si>
    <t>J.m.</t>
  </si>
  <si>
    <t>ST.02.07</t>
  </si>
  <si>
    <t>km</t>
  </si>
  <si>
    <t>kpl.</t>
  </si>
  <si>
    <t>m3</t>
  </si>
  <si>
    <t>ST.02.08</t>
  </si>
  <si>
    <t>ST.02.09</t>
  </si>
  <si>
    <t>szt</t>
  </si>
  <si>
    <t>ELEMENTY WIBROAKUSTYCZNE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</si>
  <si>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</si>
  <si>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</si>
  <si>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</si>
  <si>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</si>
  <si>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</si>
  <si>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</si>
  <si>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</si>
  <si>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</si>
  <si>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</si>
  <si>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</si>
  <si>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</si>
  <si>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ze stali o gatunku R350HT na podkładach strunobetonowych z przytwierdzeniem sprężystym. Rozstaw podkładów 0,6 m.</t>
  </si>
  <si>
    <t>Nawierzchnia stalowa rozjazdów</t>
  </si>
  <si>
    <t>Balastowanie i oprofilowanie torów/rozjazdów</t>
  </si>
  <si>
    <t>Kozły oporowe</t>
  </si>
  <si>
    <t>Subwarstwa</t>
  </si>
  <si>
    <t>Mechaniczne układanie toru bezstykowego z szyn 60E1 ze stali o gatunku R260 na podrozjazdnicach strunobetonowych z przytwierdzeniem sprężystym.</t>
  </si>
  <si>
    <t>Ustawienie kozła oporowego samohamownego</t>
  </si>
  <si>
    <t>Demontaż toru z szyn S49 na podkładach żelbetowych</t>
  </si>
  <si>
    <t>Mechaniczne układanie toru bezstykowego z szyn 60E1 ze stali o gatunku R350HT na podrozjazdnicach strunobetonowych z przytwierdzeniem sprężystym (w tym ułożenie odcinka pod szyny przejsciowe).</t>
  </si>
  <si>
    <t>Kod indywidualny</t>
  </si>
  <si>
    <t>Demontaż toru z szyn S60 na podkładach drewnianych</t>
  </si>
  <si>
    <t>Rozbiórka rozjazdów z szyn S60 R-1200-1:18,5 - rozjazdy istn. nr 2 i 3.</t>
  </si>
  <si>
    <t>Montaż tłumików akustycznych do szyn. (Jednostka obmiarowa 1 "km" obejmuje montaż absorberów dla dwóch toków szynowych toru pojedyńczego. Absorbety montowane po odbu stronach szyny). KM 184,240-184,315</t>
  </si>
  <si>
    <t>Rozbiórka rozjazdów z szyn S60 R-1200-1:18,5 - rozjazdy istn. nr 1 i 4 . Rozjazdy przeznaczone do  ponownego zabudowania w tych samych lokalizacjach (jako rozj. proj. nr 3 i 8)</t>
  </si>
  <si>
    <t>Układanie rozjazdów zwyczajnych 60E1-300-1:9 na podrozjazdnicach strunobetonowych z przytwierdzeniem sprężystym (Gdańsk Osowa - rozj. proj. nr 9) - rozjazd dostarczany w blokach</t>
  </si>
  <si>
    <t>Układanie rozjazdów zwyczajnych 60E1-500-1:12 na podrozjazdnicach strunobetonowych z przytwierdzeniem sprężystym (Gdańsk Osowa - rozj. proj. nr. 4, 5) - rozjazd dostarczany w blokach.</t>
  </si>
  <si>
    <t>Układanie rozjazdów zwyczajnych 60E1-1200-1:18,5 na podrozjazdnicach strunobetonowych z przytwierdzeniem sprężystym (Gdańsk Osowa rozj. proj. nr: 1, 2) - rozjazd dostarczany w blokach.</t>
  </si>
  <si>
    <t>Układanie rozjazdów zwyczajnych 60E1-1200-1:18,5 na podrozjazdnicach strunobetonowych z przytwierdzeniem sprężystym. Powtórny montaż zdemontowanego rozjazdu  - Gdańsk Osowa - rozjazd istn. nr 1 (nr 3 wg numeracji proj)</t>
  </si>
  <si>
    <t>Układanie rozjazdów łukowych wykonanych z rozjazdów 60E1-1200-1:18,5 na podrozjazdnicach strunobetonowych z przytwierdzeniem sprężystym (Gdańsk Osowa rozj. proj. nr 6 i 7) - rozjazd dostarczany w blokach.</t>
  </si>
  <si>
    <t>Układanie rozjazdów łukowych wykonanych z rozjazdów tyu 60E1-1200-1:18,5 na podrozjazdnicach strunobetonowych z przytwierdzeniem sprężystym. Powtórny montaż zdemontowanego rozjazdu  - Gdańsk Osowa rozjazd nr istn. 4 (jako rozj. proj. nr 8)</t>
  </si>
  <si>
    <t>Układanie rozjazdów łukowych wykonanych z rozjazdów 60E1-2500-1:26,5 na podrozjazdnicach strunobetonowych z przytwierdzeniem sprężystym (Gdańsk Osowa rozj. proj. nr 10) - rozjazd dostarczany w blokach.</t>
  </si>
  <si>
    <t>L.p. działania</t>
  </si>
  <si>
    <t>Ułożenie dolnej warstwy z tłucznia kamiennego</t>
  </si>
  <si>
    <t>Mechaniczne układanie toru bezstykowego z szyn 60E1 na podkładach strunobetonowych (pod odbojnice szynowe) z przytwierdzeniem sprężystym. Rozstaw podkładów 0,6 m, szyny ze stali R260 (wg projektu).</t>
  </si>
  <si>
    <t>Mechaniczne układanie toru bezstykowego z szyn 60E1 na podkładach strunobetonowych (pod odbojnice szynowe) z przytwierdzeniem sprężystym. Rozstaw podkładów 0,6 m, szyny ze stali R350HT(wg projektu).</t>
  </si>
  <si>
    <t>ROBOTY TOROWE POZOSTAŁE I TOWARZYSZĄCE</t>
  </si>
  <si>
    <t>Montaż przyrządów wyrównawczych</t>
  </si>
  <si>
    <t>Montaż odbojnic</t>
  </si>
  <si>
    <t>Montaż odbojnic - odbojnica ze skróconym dziobem</t>
  </si>
  <si>
    <r>
      <t>Demontaż toru z szyn S60 na podkładach żelbetowych</t>
    </r>
    <r>
      <rPr>
        <b/>
        <sz val="9"/>
        <rFont val="Arial"/>
        <family val="2"/>
        <charset val="238"/>
      </rPr>
      <t xml:space="preserve"> </t>
    </r>
  </si>
  <si>
    <r>
      <t>Mechaniczne układanie toru bezstykowego z szyn 60E1 - powtórny montaż odcinków torów istniejących</t>
    </r>
    <r>
      <rPr>
        <b/>
        <sz val="9"/>
        <rFont val="Arial"/>
        <family val="2"/>
      </rPr>
      <t xml:space="preserve"> </t>
    </r>
  </si>
  <si>
    <t>Mechaniczne balastowanie toru na podkładach strunobetonowych ułożonego na wcześniej przygotowanej warstwie tłucznia, z podbiciem stabilizacyjnym i oprofilowaniem toru. Wypełnienie międzytorzy podsypką tłuczniową</t>
  </si>
  <si>
    <t>Balastowanie rozjazdów na podsypce z tłucznia przy użyciu podbijarki samoniwelującej, z podbiciem stabilizacyjnym i oprofilowaniem rozjazdu</t>
  </si>
  <si>
    <t>1.</t>
  </si>
  <si>
    <t>1.1.</t>
  </si>
  <si>
    <t>1.2.</t>
  </si>
  <si>
    <t>1.3.</t>
  </si>
  <si>
    <t>1.4.</t>
  </si>
  <si>
    <t>1.5.</t>
  </si>
  <si>
    <t>2.</t>
  </si>
  <si>
    <t>2.1.</t>
  </si>
  <si>
    <t>2.1.1.</t>
  </si>
  <si>
    <t>2.2.</t>
  </si>
  <si>
    <t>2.2.1.</t>
  </si>
  <si>
    <t>2.2.2.</t>
  </si>
  <si>
    <t>2.2.3.</t>
  </si>
  <si>
    <t>2.2.4.</t>
  </si>
  <si>
    <t>2.2.5.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</si>
  <si>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</si>
  <si>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</si>
  <si>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</si>
  <si>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</si>
  <si>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</si>
  <si>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</si>
  <si>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</si>
  <si>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</si>
  <si>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</si>
  <si>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</si>
  <si>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2.4.</t>
  </si>
  <si>
    <t>2.4.1.</t>
  </si>
  <si>
    <t>2.4.2.</t>
  </si>
  <si>
    <t>3.</t>
  </si>
  <si>
    <t>3.1.</t>
  </si>
  <si>
    <t>4.</t>
  </si>
  <si>
    <t>4.1.</t>
  </si>
  <si>
    <t>5.</t>
  </si>
  <si>
    <t>5.1.</t>
  </si>
  <si>
    <t>5.2.</t>
  </si>
  <si>
    <t>5.3.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</si>
</sst>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5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abSelected="1" view="pageBreakPreview" topLeftCell="A26" zoomScale="115" zoomScaleNormal="70" zoomScaleSheetLayoutView="115" zoomScalePageLayoutView="80" workbookViewId="0">
      <selection activeCell="G8" sqref="G8:G9"/>
    </sheetView>
  </sheetViews>
  <sheetFormatPr defaultRowHeight="13.2" x14ac:dyDescent="0.25"/>
  <cols>
    <col min="1" max="1" width="10.6640625" style="3" customWidth="1"/>
    <col min="2" max="2" width="12.88671875" style="7" customWidth="1"/>
    <col min="3" max="3" width="9.6640625" style="3" customWidth="1"/>
    <col min="4" max="4" width="12.88671875" style="7" hidden="1" customWidth="1"/>
    <col min="5" max="5" width="39.44140625" style="24" customWidth="1"/>
    <col min="6" max="6" width="6.44140625" style="2" customWidth="1"/>
    <col min="7" max="7" width="14" style="4" customWidth="1"/>
    <col min="8" max="8" width="13.88671875" style="5" customWidth="1"/>
    <col min="9" max="9" width="15.109375" style="6" customWidth="1"/>
  </cols>
  <sheetData>
    <row r="1" spans="1:9" ht="12.7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30"/>
    </row>
    <row r="2" spans="1:9" s="1" customFormat="1" x14ac:dyDescent="0.25">
      <c r="A2" s="31" t="s">
        <v>10</v>
      </c>
      <c r="B2" s="36" t="s">
        <v>42</v>
      </c>
      <c r="C2" s="32" t="s">
        <v>11</v>
      </c>
      <c r="D2" s="32" t="s">
        <v>30</v>
      </c>
      <c r="E2" s="32" t="s">
        <v>12</v>
      </c>
      <c r="F2" s="32" t="s">
        <v>1</v>
      </c>
      <c r="G2" s="33" t="s">
        <v>13</v>
      </c>
      <c r="H2" s="35" t="s">
        <v>14</v>
      </c>
      <c r="I2" s="35" t="s">
        <v>15</v>
      </c>
    </row>
    <row r="3" spans="1:9" s="1" customFormat="1" x14ac:dyDescent="0.25">
      <c r="A3" s="31"/>
      <c r="B3" s="37"/>
      <c r="C3" s="32"/>
      <c r="D3" s="32"/>
      <c r="E3" s="32"/>
      <c r="F3" s="32"/>
      <c r="G3" s="34"/>
      <c r="H3" s="35"/>
      <c r="I3" s="35"/>
    </row>
    <row r="4" spans="1:9" s="1" customFormat="1" x14ac:dyDescent="0.25">
      <c r="A4" s="8" t="s">
        <v>54</v>
      </c>
      <c r="B4" s="10"/>
      <c r="C4" s="9"/>
      <c r="D4" s="10"/>
      <c r="E4" s="11" t="s">
        <v>17</v>
      </c>
      <c r="F4" s="9"/>
      <c r="G4" s="12"/>
      <c r="H4" s="13"/>
      <c r="I4" s="13"/>
    </row>
    <row r="5" spans="1:9" ht="22.8" x14ac:dyDescent="0.25">
      <c r="A5" s="14" t="s">
        <v>55</v>
      </c>
      <c r="B5" s="14">
        <v>100106697</v>
      </c>
      <c r="C5" s="14" t="s">
        <v>2</v>
      </c>
      <c r="D5" s="14">
        <v>10001</v>
      </c>
      <c r="E5" s="14" t="s">
        <v>50</v>
      </c>
      <c r="F5" s="14" t="s">
        <v>3</v>
      </c>
      <c r="G5" s="15">
        <f>0.07+0.022+1.703+0.036+0.031+0.61</f>
        <v>2.472</v>
      </c>
      <c r="H5" s="16"/>
      <c r="I5" s="22">
        <f>ROUND($G5*H5,2)</f>
        <v>0</v>
      </c>
    </row>
    <row r="6" spans="1:9" ht="34.5" customHeight="1" x14ac:dyDescent="0.25">
      <c r="A6" s="14" t="s">
        <v>56</v>
      </c>
      <c r="B6" s="14">
        <v>100106698</v>
      </c>
      <c r="C6" s="14" t="s">
        <v>2</v>
      </c>
      <c r="D6" s="14">
        <v>10002</v>
      </c>
      <c r="E6" s="14" t="s">
        <v>28</v>
      </c>
      <c r="F6" s="14" t="s">
        <v>3</v>
      </c>
      <c r="G6" s="15">
        <f>0.1</f>
        <v>0.1</v>
      </c>
      <c r="H6" s="16"/>
      <c r="I6" s="22">
        <f>ROUND($G6*H6,2)</f>
        <v>0</v>
      </c>
    </row>
    <row r="7" spans="1:9" ht="47.25" customHeight="1" x14ac:dyDescent="0.25">
      <c r="A7" s="14" t="s">
        <v>57</v>
      </c>
      <c r="B7" s="14">
        <v>100106699</v>
      </c>
      <c r="C7" s="14" t="s">
        <v>2</v>
      </c>
      <c r="D7" s="14">
        <v>10003</v>
      </c>
      <c r="E7" s="14" t="s">
        <v>31</v>
      </c>
      <c r="F7" s="14" t="s">
        <v>3</v>
      </c>
      <c r="G7" s="15">
        <f>0.026</f>
        <v>2.5999999999999999E-2</v>
      </c>
      <c r="H7" s="16"/>
      <c r="I7" s="22">
        <f>ROUND($G7*H7,2)</f>
        <v>0</v>
      </c>
    </row>
    <row r="8" spans="1:9" ht="59.25" customHeight="1" x14ac:dyDescent="0.25">
      <c r="A8" s="14" t="s">
        <v>58</v>
      </c>
      <c r="B8" s="14">
        <v>100106707</v>
      </c>
      <c r="C8" s="14" t="s">
        <v>2</v>
      </c>
      <c r="D8" s="14">
        <v>10011</v>
      </c>
      <c r="E8" s="14" t="s">
        <v>34</v>
      </c>
      <c r="F8" s="14" t="s">
        <v>4</v>
      </c>
      <c r="G8" s="39">
        <f>1+1</f>
        <v>2</v>
      </c>
      <c r="H8" s="16"/>
      <c r="I8" s="22">
        <f>ROUND($G8*H8,2)</f>
        <v>0</v>
      </c>
    </row>
    <row r="9" spans="1:9" ht="59.25" customHeight="1" x14ac:dyDescent="0.25">
      <c r="A9" s="14" t="s">
        <v>59</v>
      </c>
      <c r="B9" s="14">
        <v>100106708</v>
      </c>
      <c r="C9" s="14" t="s">
        <v>2</v>
      </c>
      <c r="D9" s="14"/>
      <c r="E9" s="14" t="s">
        <v>32</v>
      </c>
      <c r="F9" s="14" t="s">
        <v>4</v>
      </c>
      <c r="G9" s="39">
        <f>1+1</f>
        <v>2</v>
      </c>
      <c r="H9" s="16"/>
      <c r="I9" s="22">
        <f>ROUND($G9*H9,2)</f>
        <v>0</v>
      </c>
    </row>
    <row r="10" spans="1:9" x14ac:dyDescent="0.25">
      <c r="A10" s="8" t="s">
        <v>60</v>
      </c>
      <c r="B10" s="8"/>
      <c r="C10" s="8"/>
      <c r="D10" s="8"/>
      <c r="E10" s="8" t="s">
        <v>18</v>
      </c>
      <c r="F10" s="8"/>
      <c r="G10" s="8"/>
      <c r="H10" s="8"/>
      <c r="I10" s="8"/>
    </row>
    <row r="11" spans="1:9" x14ac:dyDescent="0.25">
      <c r="A11" s="8" t="s">
        <v>61</v>
      </c>
      <c r="B11" s="8"/>
      <c r="C11" s="8"/>
      <c r="D11" s="8"/>
      <c r="E11" s="8" t="s">
        <v>25</v>
      </c>
      <c r="F11" s="8"/>
      <c r="G11" s="8"/>
      <c r="H11" s="8"/>
      <c r="I11" s="8"/>
    </row>
    <row r="12" spans="1:9" ht="39" customHeight="1" x14ac:dyDescent="0.25">
      <c r="A12" s="14" t="s">
        <v>62</v>
      </c>
      <c r="B12" s="14">
        <v>100106736</v>
      </c>
      <c r="C12" s="14" t="s">
        <v>6</v>
      </c>
      <c r="D12" s="14">
        <v>10035</v>
      </c>
      <c r="E12" s="14" t="s">
        <v>43</v>
      </c>
      <c r="F12" s="14" t="s">
        <v>5</v>
      </c>
      <c r="G12" s="15">
        <f>(G20*99+G21*122+(SUM(G22:G25))*189+G26*275+16228.58)/2</f>
        <v>8990.2900000000009</v>
      </c>
      <c r="H12" s="16"/>
      <c r="I12" s="22">
        <f>ROUND($G12*H12,2)</f>
        <v>0</v>
      </c>
    </row>
    <row r="13" spans="1:9" x14ac:dyDescent="0.25">
      <c r="A13" s="8" t="s">
        <v>63</v>
      </c>
      <c r="B13" s="8"/>
      <c r="C13" s="8"/>
      <c r="D13" s="8"/>
      <c r="E13" s="8" t="s">
        <v>19</v>
      </c>
      <c r="F13" s="8"/>
      <c r="G13" s="8"/>
      <c r="H13" s="8"/>
      <c r="I13" s="8"/>
    </row>
    <row r="14" spans="1:9" ht="34.200000000000003" x14ac:dyDescent="0.25">
      <c r="A14" s="14" t="s">
        <v>64</v>
      </c>
      <c r="B14" s="14">
        <v>100106737</v>
      </c>
      <c r="C14" s="14" t="s">
        <v>6</v>
      </c>
      <c r="D14" s="14">
        <v>10036</v>
      </c>
      <c r="E14" s="14" t="s">
        <v>51</v>
      </c>
      <c r="F14" s="14" t="s">
        <v>3</v>
      </c>
      <c r="G14" s="15">
        <f>(219.923+105.391+320.177+20.151+5.657+60+42.389+60+35.506+94.254+390.412+157.856+56.455+54.795+30+71.315+30+70.734)/1000</f>
        <v>1.825</v>
      </c>
      <c r="H14" s="16"/>
      <c r="I14" s="22">
        <f>ROUND($G14*H14,2)</f>
        <v>0</v>
      </c>
    </row>
    <row r="15" spans="1:9" ht="62.25" customHeight="1" x14ac:dyDescent="0.25">
      <c r="A15" s="14" t="s">
        <v>65</v>
      </c>
      <c r="B15" s="14">
        <v>100106738</v>
      </c>
      <c r="C15" s="14" t="s">
        <v>6</v>
      </c>
      <c r="D15" s="14">
        <v>10037</v>
      </c>
      <c r="E15" s="14" t="s">
        <v>20</v>
      </c>
      <c r="F15" s="14" t="s">
        <v>3</v>
      </c>
      <c r="G15" s="15">
        <f>(76.33+72.592+133.976+91.08+30+58.56+60+58.575+30+330.452+70+343.046+70+87.158+36.599+100+351.328+50+70.68+50+40+56.462+40+9.7+11.246+30+64.787+30+473.014+100.514+120.764+60.09+284.76+30.233+81.996+70+45.123+59.507+42.936+48.687+46.868+30)/1000</f>
        <v>3.9470000000000001</v>
      </c>
      <c r="H15" s="16"/>
      <c r="I15" s="22">
        <f>ROUND($G15*H15,2)</f>
        <v>0</v>
      </c>
    </row>
    <row r="16" spans="1:9" ht="57" x14ac:dyDescent="0.25">
      <c r="A16" s="14" t="s">
        <v>66</v>
      </c>
      <c r="B16" s="14">
        <v>100106739</v>
      </c>
      <c r="C16" s="14" t="s">
        <v>6</v>
      </c>
      <c r="D16" s="14">
        <v>10038</v>
      </c>
      <c r="E16" s="14" t="s">
        <v>44</v>
      </c>
      <c r="F16" s="14" t="s">
        <v>3</v>
      </c>
      <c r="G16" s="15">
        <f>(107.619+53.173)/1000</f>
        <v>0.161</v>
      </c>
      <c r="H16" s="16"/>
      <c r="I16" s="22">
        <f>ROUND($G16*H16,2)</f>
        <v>0</v>
      </c>
    </row>
    <row r="17" spans="1:9" ht="61.5" customHeight="1" x14ac:dyDescent="0.25">
      <c r="A17" s="14" t="s">
        <v>67</v>
      </c>
      <c r="B17" s="14">
        <v>100106740</v>
      </c>
      <c r="C17" s="14" t="s">
        <v>6</v>
      </c>
      <c r="D17" s="14">
        <v>10039</v>
      </c>
      <c r="E17" s="14" t="s">
        <v>21</v>
      </c>
      <c r="F17" s="14" t="s">
        <v>3</v>
      </c>
      <c r="G17" s="15">
        <f>9.537/1000</f>
        <v>0.01</v>
      </c>
      <c r="H17" s="16"/>
      <c r="I17" s="22">
        <f>ROUND($G17*H17,2)</f>
        <v>0</v>
      </c>
    </row>
    <row r="18" spans="1:9" ht="90.75" customHeight="1" x14ac:dyDescent="0.25">
      <c r="A18" s="14" t="s">
        <v>68</v>
      </c>
      <c r="B18" s="14">
        <v>100106741</v>
      </c>
      <c r="C18" s="14" t="s">
        <v>6</v>
      </c>
      <c r="D18" s="14">
        <v>10040</v>
      </c>
      <c r="E18" s="14" t="s">
        <v>45</v>
      </c>
      <c r="F18" s="14" t="s">
        <v>3</v>
      </c>
      <c r="G18" s="15">
        <f>49.663/1000</f>
        <v>0.05</v>
      </c>
      <c r="H18" s="16"/>
      <c r="I18" s="22">
        <f>ROUND($G18*H18,2)</f>
        <v>0</v>
      </c>
    </row>
    <row r="19" spans="1:9" x14ac:dyDescent="0.25">
      <c r="A19" s="17" t="s">
        <v>69</v>
      </c>
      <c r="B19" s="17"/>
      <c r="C19" s="17"/>
      <c r="D19" s="17"/>
      <c r="E19" s="17" t="s">
        <v>22</v>
      </c>
      <c r="F19" s="17"/>
      <c r="G19" s="18"/>
      <c r="H19" s="19"/>
      <c r="I19" s="23"/>
    </row>
    <row r="20" spans="1:9" ht="56.25" customHeight="1" x14ac:dyDescent="0.25">
      <c r="A20" s="14" t="s">
        <v>70</v>
      </c>
      <c r="B20" s="14">
        <v>100106748</v>
      </c>
      <c r="C20" s="14" t="s">
        <v>7</v>
      </c>
      <c r="D20" s="14">
        <v>10047</v>
      </c>
      <c r="E20" s="14" t="s">
        <v>35</v>
      </c>
      <c r="F20" s="14" t="s">
        <v>8</v>
      </c>
      <c r="G20" s="39">
        <v>1</v>
      </c>
      <c r="H20" s="16"/>
      <c r="I20" s="22">
        <f t="shared" ref="I20:I28" si="0">ROUND($G20*H20,2)</f>
        <v>0</v>
      </c>
    </row>
    <row r="21" spans="1:9" ht="63.75" customHeight="1" x14ac:dyDescent="0.25">
      <c r="A21" s="14" t="s">
        <v>71</v>
      </c>
      <c r="B21" s="14">
        <v>100106749</v>
      </c>
      <c r="C21" s="14" t="s">
        <v>7</v>
      </c>
      <c r="D21" s="14">
        <v>10048</v>
      </c>
      <c r="E21" s="14" t="s">
        <v>36</v>
      </c>
      <c r="F21" s="14" t="s">
        <v>8</v>
      </c>
      <c r="G21" s="39">
        <v>2</v>
      </c>
      <c r="H21" s="16"/>
      <c r="I21" s="22">
        <f t="shared" si="0"/>
        <v>0</v>
      </c>
    </row>
    <row r="22" spans="1:9" ht="55.5" customHeight="1" x14ac:dyDescent="0.25">
      <c r="A22" s="14" t="s">
        <v>72</v>
      </c>
      <c r="B22" s="14">
        <v>100106751</v>
      </c>
      <c r="C22" s="14" t="s">
        <v>7</v>
      </c>
      <c r="D22" s="14">
        <v>10050</v>
      </c>
      <c r="E22" s="14" t="s">
        <v>37</v>
      </c>
      <c r="F22" s="14" t="s">
        <v>8</v>
      </c>
      <c r="G22" s="39">
        <v>2</v>
      </c>
      <c r="H22" s="16"/>
      <c r="I22" s="22">
        <f t="shared" si="0"/>
        <v>0</v>
      </c>
    </row>
    <row r="23" spans="1:9" ht="62.25" customHeight="1" x14ac:dyDescent="0.25">
      <c r="A23" s="14" t="s">
        <v>73</v>
      </c>
      <c r="B23" s="14">
        <v>100106752</v>
      </c>
      <c r="C23" s="14" t="s">
        <v>7</v>
      </c>
      <c r="D23" s="14">
        <v>10051</v>
      </c>
      <c r="E23" s="14" t="s">
        <v>38</v>
      </c>
      <c r="F23" s="14" t="s">
        <v>8</v>
      </c>
      <c r="G23" s="39">
        <v>1</v>
      </c>
      <c r="H23" s="16"/>
      <c r="I23" s="22">
        <f t="shared" si="0"/>
        <v>0</v>
      </c>
    </row>
    <row r="24" spans="1:9" ht="83.25" customHeight="1" x14ac:dyDescent="0.25">
      <c r="A24" s="38" t="s">
        <v>74</v>
      </c>
      <c r="B24" s="14">
        <v>100106756</v>
      </c>
      <c r="C24" s="14" t="s">
        <v>7</v>
      </c>
      <c r="D24" s="14">
        <v>10055</v>
      </c>
      <c r="E24" s="14" t="s">
        <v>39</v>
      </c>
      <c r="F24" s="14" t="s">
        <v>8</v>
      </c>
      <c r="G24" s="39">
        <v>2</v>
      </c>
      <c r="H24" s="16"/>
      <c r="I24" s="22">
        <f t="shared" si="0"/>
        <v>0</v>
      </c>
    </row>
    <row r="25" spans="1:9" ht="78.75" customHeight="1" x14ac:dyDescent="0.25">
      <c r="A25" s="14" t="s">
        <v>75</v>
      </c>
      <c r="B25" s="14">
        <v>100106757</v>
      </c>
      <c r="C25" s="14" t="s">
        <v>7</v>
      </c>
      <c r="D25" s="14">
        <v>10056</v>
      </c>
      <c r="E25" s="14" t="s">
        <v>40</v>
      </c>
      <c r="F25" s="14" t="s">
        <v>8</v>
      </c>
      <c r="G25" s="39">
        <v>1</v>
      </c>
      <c r="H25" s="16"/>
      <c r="I25" s="22">
        <f t="shared" si="0"/>
        <v>0</v>
      </c>
    </row>
    <row r="26" spans="1:9" ht="68.25" customHeight="1" x14ac:dyDescent="0.25">
      <c r="A26" s="14" t="s">
        <v>76</v>
      </c>
      <c r="B26" s="14">
        <v>100106758</v>
      </c>
      <c r="C26" s="14" t="s">
        <v>7</v>
      </c>
      <c r="D26" s="14">
        <v>10057</v>
      </c>
      <c r="E26" s="14" t="s">
        <v>41</v>
      </c>
      <c r="F26" s="14" t="s">
        <v>8</v>
      </c>
      <c r="G26" s="39">
        <v>1</v>
      </c>
      <c r="H26" s="16"/>
      <c r="I26" s="22">
        <f t="shared" si="0"/>
        <v>0</v>
      </c>
    </row>
    <row r="27" spans="1:9" ht="54.75" customHeight="1" x14ac:dyDescent="0.25">
      <c r="A27" s="14" t="s">
        <v>77</v>
      </c>
      <c r="B27" s="14">
        <v>100106760</v>
      </c>
      <c r="C27" s="14" t="s">
        <v>6</v>
      </c>
      <c r="D27" s="14">
        <v>10059</v>
      </c>
      <c r="E27" s="14" t="s">
        <v>26</v>
      </c>
      <c r="F27" s="14" t="s">
        <v>3</v>
      </c>
      <c r="G27" s="15">
        <f>(16.18+16.181+11.199+11.176+17.995+17.983+18+8.118)/1000</f>
        <v>0.11700000000000001</v>
      </c>
      <c r="H27" s="16"/>
      <c r="I27" s="22">
        <f t="shared" si="0"/>
        <v>0</v>
      </c>
    </row>
    <row r="28" spans="1:9" ht="74.25" customHeight="1" x14ac:dyDescent="0.25">
      <c r="A28" s="14" t="s">
        <v>78</v>
      </c>
      <c r="B28" s="14">
        <v>100106761</v>
      </c>
      <c r="C28" s="14" t="s">
        <v>6</v>
      </c>
      <c r="D28" s="14">
        <v>10060</v>
      </c>
      <c r="E28" s="14" t="s">
        <v>29</v>
      </c>
      <c r="F28" s="14" t="s">
        <v>3</v>
      </c>
      <c r="G28" s="15">
        <f>(27.817+14.188+36+11.372+13.051+14.983+6.287+14.411)/1000</f>
        <v>0.13800000000000001</v>
      </c>
      <c r="H28" s="16"/>
      <c r="I28" s="22">
        <f t="shared" si="0"/>
        <v>0</v>
      </c>
    </row>
    <row r="29" spans="1:9" ht="32.25" customHeight="1" x14ac:dyDescent="0.25">
      <c r="A29" s="17" t="s">
        <v>79</v>
      </c>
      <c r="B29" s="17"/>
      <c r="C29" s="17"/>
      <c r="D29" s="17"/>
      <c r="E29" s="17" t="s">
        <v>23</v>
      </c>
      <c r="F29" s="17"/>
      <c r="G29" s="18"/>
      <c r="H29" s="19"/>
      <c r="I29" s="23"/>
    </row>
    <row r="30" spans="1:9" ht="65.25" customHeight="1" x14ac:dyDescent="0.25">
      <c r="A30" s="14" t="s">
        <v>80</v>
      </c>
      <c r="B30" s="14">
        <v>100106766</v>
      </c>
      <c r="C30" s="14" t="s">
        <v>6</v>
      </c>
      <c r="D30" s="14">
        <v>10065</v>
      </c>
      <c r="E30" s="14" t="s">
        <v>52</v>
      </c>
      <c r="F30" s="14" t="s">
        <v>5</v>
      </c>
      <c r="G30" s="15">
        <f>16228.58/2</f>
        <v>8114.29</v>
      </c>
      <c r="H30" s="16"/>
      <c r="I30" s="22">
        <f>ROUND($G30*H30,2)</f>
        <v>0</v>
      </c>
    </row>
    <row r="31" spans="1:9" ht="34.200000000000003" x14ac:dyDescent="0.25">
      <c r="A31" s="14" t="s">
        <v>81</v>
      </c>
      <c r="B31" s="14">
        <v>100106767</v>
      </c>
      <c r="C31" s="14" t="s">
        <v>7</v>
      </c>
      <c r="D31" s="14">
        <v>10066</v>
      </c>
      <c r="E31" s="14" t="s">
        <v>53</v>
      </c>
      <c r="F31" s="14" t="s">
        <v>5</v>
      </c>
      <c r="G31" s="15">
        <f>(G20*99+G21*122+(SUM(G22:G25))*189+G26*275)/2</f>
        <v>876</v>
      </c>
      <c r="H31" s="16"/>
      <c r="I31" s="22">
        <f>ROUND($G31*H31,2)</f>
        <v>0</v>
      </c>
    </row>
    <row r="32" spans="1:9" x14ac:dyDescent="0.25">
      <c r="A32" s="17" t="s">
        <v>82</v>
      </c>
      <c r="B32" s="17"/>
      <c r="C32" s="17"/>
      <c r="D32" s="17"/>
      <c r="E32" s="17" t="s">
        <v>24</v>
      </c>
      <c r="F32" s="17"/>
      <c r="G32" s="18"/>
      <c r="H32" s="19"/>
      <c r="I32" s="23"/>
    </row>
    <row r="33" spans="1:9" x14ac:dyDescent="0.25">
      <c r="A33" s="14" t="s">
        <v>83</v>
      </c>
      <c r="B33" s="14">
        <v>100106772</v>
      </c>
      <c r="C33" s="14" t="s">
        <v>6</v>
      </c>
      <c r="D33" s="14">
        <v>10071</v>
      </c>
      <c r="E33" s="14" t="s">
        <v>27</v>
      </c>
      <c r="F33" s="14" t="s">
        <v>8</v>
      </c>
      <c r="G33" s="39">
        <v>1</v>
      </c>
      <c r="H33" s="16"/>
      <c r="I33" s="22">
        <f>ROUND($G33*H33,2)</f>
        <v>0</v>
      </c>
    </row>
    <row r="34" spans="1:9" x14ac:dyDescent="0.25">
      <c r="A34" s="17" t="s">
        <v>84</v>
      </c>
      <c r="B34" s="17"/>
      <c r="C34" s="17"/>
      <c r="D34" s="17"/>
      <c r="E34" s="17" t="s">
        <v>9</v>
      </c>
      <c r="F34" s="17"/>
      <c r="G34" s="18"/>
      <c r="H34" s="19"/>
      <c r="I34" s="23"/>
    </row>
    <row r="35" spans="1:9" ht="70.5" customHeight="1" x14ac:dyDescent="0.25">
      <c r="A35" s="20" t="s">
        <v>85</v>
      </c>
      <c r="B35" s="14">
        <v>100106773</v>
      </c>
      <c r="C35" s="14" t="s">
        <v>6</v>
      </c>
      <c r="D35" s="14">
        <v>10072</v>
      </c>
      <c r="E35" s="14" t="s">
        <v>33</v>
      </c>
      <c r="F35" s="14" t="s">
        <v>3</v>
      </c>
      <c r="G35" s="15">
        <v>0.15</v>
      </c>
      <c r="H35" s="16"/>
      <c r="I35" s="22">
        <f>ROUND($G35*H35,2)</f>
        <v>0</v>
      </c>
    </row>
    <row r="36" spans="1:9" ht="24" x14ac:dyDescent="0.25">
      <c r="A36" s="17" t="s">
        <v>86</v>
      </c>
      <c r="B36" s="17"/>
      <c r="C36" s="17"/>
      <c r="D36" s="17"/>
      <c r="E36" s="17" t="s">
        <v>46</v>
      </c>
      <c r="F36" s="17"/>
      <c r="G36" s="18"/>
      <c r="H36" s="19"/>
      <c r="I36" s="19"/>
    </row>
    <row r="37" spans="1:9" x14ac:dyDescent="0.25">
      <c r="A37" s="20" t="s">
        <v>87</v>
      </c>
      <c r="B37" s="14">
        <v>100110414</v>
      </c>
      <c r="C37" s="14" t="s">
        <v>6</v>
      </c>
      <c r="D37" s="14"/>
      <c r="E37" s="14" t="s">
        <v>47</v>
      </c>
      <c r="F37" s="14" t="s">
        <v>4</v>
      </c>
      <c r="G37" s="39">
        <v>1</v>
      </c>
      <c r="H37" s="16"/>
      <c r="I37" s="22">
        <f>ROUND($G37*H37,2)</f>
        <v>0</v>
      </c>
    </row>
    <row r="38" spans="1:9" x14ac:dyDescent="0.25">
      <c r="A38" s="20" t="s">
        <v>88</v>
      </c>
      <c r="B38" s="14">
        <v>100111005</v>
      </c>
      <c r="C38" s="14" t="s">
        <v>6</v>
      </c>
      <c r="D38" s="14"/>
      <c r="E38" s="14" t="s">
        <v>48</v>
      </c>
      <c r="F38" s="14" t="s">
        <v>4</v>
      </c>
      <c r="G38" s="39">
        <v>2</v>
      </c>
      <c r="H38" s="16"/>
      <c r="I38" s="22">
        <f>ROUND($G38*H38,2)</f>
        <v>0</v>
      </c>
    </row>
    <row r="39" spans="1:9" x14ac:dyDescent="0.25">
      <c r="A39" s="20" t="s">
        <v>89</v>
      </c>
      <c r="B39" s="14"/>
      <c r="C39" s="14" t="s">
        <v>6</v>
      </c>
      <c r="D39" s="14"/>
      <c r="E39" s="14" t="s">
        <v>49</v>
      </c>
      <c r="F39" s="14" t="s">
        <v>4</v>
      </c>
      <c r="G39" s="39">
        <v>1</v>
      </c>
      <c r="H39" s="16"/>
      <c r="I39" s="22">
        <f>ROUND($G39*H39,2)</f>
        <v>0</v>
      </c>
    </row>
    <row r="40" spans="1:9" ht="27.75" customHeight="1" x14ac:dyDescent="0.25">
      <c r="A40" s="25" t="s">
        <v>16</v>
      </c>
      <c r="B40" s="26"/>
      <c r="C40" s="26"/>
      <c r="D40" s="26"/>
      <c r="E40" s="26"/>
      <c r="F40" s="26"/>
      <c r="G40" s="26"/>
      <c r="H40" s="27"/>
      <c r="I40" s="21">
        <f>SUM(I5:I38)</f>
        <v>0</v>
      </c>
    </row>
  </sheetData>
  <mergeCells count="11">
    <mergeCell ref="A40:H40"/>
    <mergeCell ref="A1:I1"/>
    <mergeCell ref="A2:A3"/>
    <mergeCell ref="C2:C3"/>
    <mergeCell ref="D2:D3"/>
    <mergeCell ref="E2:E3"/>
    <mergeCell ref="F2:F3"/>
    <mergeCell ref="G2:G3"/>
    <mergeCell ref="H2:H3"/>
    <mergeCell ref="I2:I3"/>
    <mergeCell ref="B2:B3"/>
  </mergeCells>
  <phoneticPr fontId="2" type="noConversion"/>
  <pageMargins left="0.70866141732283472" right="0.70866141732283472" top="0.82677165354330717" bottom="0.74803149606299213" header="0.31496062992125984" footer="0.31496062992125984"/>
  <pageSetup paperSize="9" scale="61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Traczyk, Filip</cp:lastModifiedBy>
  <cp:lastPrinted>2023-12-14T14:53:50Z</cp:lastPrinted>
  <dcterms:created xsi:type="dcterms:W3CDTF">2014-06-03T15:49:30Z</dcterms:created>
  <dcterms:modified xsi:type="dcterms:W3CDTF">2025-03-14T08:12:24Z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