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showInkAnnotation="0"/>
  <mc:AlternateContent xmlns:mc="http://schemas.openxmlformats.org/markup-compatibility/2006">
    <mc:Choice Requires="x15">
      <x15ac:absPath xmlns:x15ac="http://schemas.microsoft.com/office/spreadsheetml/2010/11/ac" url="Z:\06_Podwykonawcy\Proc_wyboru\108. Branża torowa odcinek B początek - most Żukowo\"/>
    </mc:Choice>
  </mc:AlternateContent>
  <xr:revisionPtr revIDLastSave="0" documentId="13_ncr:1_{F0E2597A-51DC-42F5-846A-73B49C6DBC29}" xr6:coauthVersionLast="47" xr6:coauthVersionMax="47" xr10:uidLastSave="{00000000-0000-0000-0000-000000000000}"/>
  <bookViews>
    <workbookView xWindow="-108" yWindow="-108" windowWidth="23256" windowHeight="12456" tabRatio="860" xr2:uid="{00000000-000D-0000-FFFF-FFFF00000000}"/>
  </bookViews>
  <sheets>
    <sheet name="Kosztorys ofertowy" sheetId="22" r:id="rId1"/>
    <sheet name="Sheet6" sheetId="18" state="hidden" r:id="rId2"/>
    <sheet name="Sheet7" sheetId="19" state="hidden" r:id="rId3"/>
  </sheets>
  <definedNames>
    <definedName name="_xlnm.Print_Area" localSheetId="0">'Kosztorys ofertowy'!$A$1:$H$55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5" i="22" l="1"/>
  <c r="F18" i="22"/>
  <c r="F17" i="22"/>
  <c r="F16" i="22"/>
  <c r="F15" i="22"/>
  <c r="F14" i="22"/>
  <c r="F12" i="22"/>
  <c r="F6" i="22"/>
  <c r="F5" i="22"/>
  <c r="F26" i="22"/>
  <c r="F38" i="22" l="1"/>
  <c r="F29" i="22" l="1"/>
  <c r="F28" i="22" s="1"/>
  <c r="F25" i="22"/>
  <c r="F24" i="22"/>
  <c r="F7" i="22" l="1"/>
</calcChain>
</file>

<file path=xl/sharedStrings.xml><?xml version="1.0" encoding="utf-8"?>
<sst xmlns="http://schemas.openxmlformats.org/spreadsheetml/2006/main" count="173" uniqueCount="111">
  <si>
    <t>KOSZTORYS OFERTOWY</t>
  </si>
  <si>
    <t>J.m.</t>
  </si>
  <si>
    <t>1 d.1</t>
  </si>
  <si>
    <t>ST.02.07</t>
  </si>
  <si>
    <t>km</t>
  </si>
  <si>
    <t>2 d.1</t>
  </si>
  <si>
    <t>kpl.</t>
  </si>
  <si>
    <t>4 d.1</t>
  </si>
  <si>
    <t>m3</t>
  </si>
  <si>
    <t>ST.02.08</t>
  </si>
  <si>
    <t>ST.02.09</t>
  </si>
  <si>
    <t>szt</t>
  </si>
  <si>
    <t>L.p.</t>
  </si>
  <si>
    <t>Nr STWiORB</t>
  </si>
  <si>
    <t xml:space="preserve">Nazwa i opis </t>
  </si>
  <si>
    <t>Ilość</t>
  </si>
  <si>
    <t>Cena jedn.</t>
  </si>
  <si>
    <t>Wartość netto</t>
  </si>
  <si>
    <t>Razem wartość kosztorysowa robót  netto</t>
  </si>
  <si>
    <t>ROBOTY PODSTAWOWE</t>
  </si>
  <si>
    <t>Nawierzchnia stalowa torów</t>
  </si>
  <si>
    <t>Mechaniczne układanie toru bezstykowego z szyn 60E1 ze stali o gatunku R260 na podkładach strunobetonowych z przytwierdzeniem sprężystym. Rozstaw podkładów 0,6 m.</t>
  </si>
  <si>
    <t>Mechaniczne układanie toru bezstykowego z szyn 60E1 na podkładach strunobetonowych (pod odbojnice szynowe) z przytwierdzeniem sprężystym. Rozstaw podkładów 0,6 m, szyny ze stali R260 (wg projektu). Odbojnice szynowe wraz z dziobami ujęte w odrębnym opracowaniu.</t>
  </si>
  <si>
    <t>Mechaniczne układanie toru bezstykowego z szyn 60E1 ze stali o gatunku R350HT na podkładach strunobetonowych z przytwierdzeniem sprężystym. Rozstaw podkładów 0,6 m.</t>
  </si>
  <si>
    <t>Mechaniczne układanie toru bezstykowego z szyn 49E1 ze stali o gatunku R260 na podkładach strunobetonowych z przytwierdzeniem sprężystym. Rozstaw podkładów 0,6 m.</t>
  </si>
  <si>
    <t>37 d.3.2</t>
  </si>
  <si>
    <t>38 d.3.2</t>
  </si>
  <si>
    <t>39 d.3.2</t>
  </si>
  <si>
    <t>Nawierzchnia stalowa rozjazdów</t>
  </si>
  <si>
    <t>Balastowanie i oprofilowanie torów/rozjazdów</t>
  </si>
  <si>
    <t>Balastowanie rozjazdów na podsypce z tłucznia przy użyciu podbijarki samoniwelującej, z podbiciem stabilizacyjnym i oprofilowaniem rozjazdu.</t>
  </si>
  <si>
    <t>3.1</t>
  </si>
  <si>
    <t>Subwarstwa</t>
  </si>
  <si>
    <t>3.2</t>
  </si>
  <si>
    <t>3.3</t>
  </si>
  <si>
    <t>Mechaniczne układanie toru bezstykowego z szyn 60E1 ze stali o gatunku R260 na podrozjazdnicach strunobetonowych z przytwierdzeniem sprężystym.</t>
  </si>
  <si>
    <t>Mechaniczne układanie toru bezstykowego z szyn 49E1 ze stali o gatunku R260 na podrozjazdnicach strunobetonowych z przytwierdzeniem sprężystym.</t>
  </si>
  <si>
    <t>3.5</t>
  </si>
  <si>
    <t>Demontaż toru z szyn S60 na podkładach żelbetowych</t>
  </si>
  <si>
    <t>Demontaż toru z szyn S49 na podkładach żelbetowych</t>
  </si>
  <si>
    <t>41 d.3.2</t>
  </si>
  <si>
    <t>42 d.3.2</t>
  </si>
  <si>
    <t>43 d.3.2</t>
  </si>
  <si>
    <t>59 d.3.3</t>
  </si>
  <si>
    <t>60 d.3.3</t>
  </si>
  <si>
    <t>61 d.3.3</t>
  </si>
  <si>
    <t>Mechaniczne układanie toru bezstykowego z szyn 49E1 ze stali o gatunku R350HT na podkładach strunobetonowych z przytwierdzeniem sprężystym. Rozstaw podkładów 0,6 m (w tym ułożenie odcinka pod szyny przejsciowe).</t>
  </si>
  <si>
    <t>Zabudowa szyn przejściowych 60E1/49E1 (1 kpl = 1 para szyn)</t>
  </si>
  <si>
    <t>Mechaniczne układanie toru bezstykowego z szyn 60E1 ze stali o gatunku R350HT na podrozjazdnicach strunobetonowych z przytwierdzeniem sprężystym (w tym ułożenie odcinka pod szyny przejsciowe).</t>
  </si>
  <si>
    <t>66 d.3.5</t>
  </si>
  <si>
    <t>Demontaż toru z szyn S49 na podkładach drewnianych</t>
  </si>
  <si>
    <t>35 d.3.1</t>
  </si>
  <si>
    <t>65 d.3.5</t>
  </si>
  <si>
    <t>ST.02.08.</t>
  </si>
  <si>
    <t>Ułożenie dolnej warstwy z tłucznia kamiennego</t>
  </si>
  <si>
    <t>URZĄDZENIA DYLATACYJNE</t>
  </si>
  <si>
    <t>Lp. działania</t>
  </si>
  <si>
    <t>Mechaniczne balastowanie toru na podkładach strunobetonowych ułożonego na wcześniej przygotowanej warstwie tłucznia, z podbiciem stabilizacyjnym i oprofilowaniem toru. Wypełnienie międzytorzy podsypką tłuczniową</t>
  </si>
  <si>
    <t xml:space="preserve">ROBOTY ROZBIÓRKOWE </t>
  </si>
  <si>
    <t>6 d.1</t>
  </si>
  <si>
    <t>9 d.1</t>
  </si>
  <si>
    <t>Rozbiórka rozjazdu zwyczajnego z szyn S60 R-760 1:14 (rozjazd nr 1 Glincz)</t>
  </si>
  <si>
    <t>Rozbiórka rozjazdu zwyczajnego z szyn S60 R-300 1:9 (rozjazd nr 2 Glincz)</t>
  </si>
  <si>
    <t>m2</t>
  </si>
  <si>
    <t>D.6</t>
  </si>
  <si>
    <t>ROBOTY DOSTOSOWAWCZE NA LINII KOLEJOWEJ NR 229 - ODCINEK GLINCZ-KARTUZY KM 31+655,453 - 32+057,407</t>
  </si>
  <si>
    <t>6.1</t>
  </si>
  <si>
    <t>ROBOTY ROZBIÓRKOWE</t>
  </si>
  <si>
    <t>76 d.6.1</t>
  </si>
  <si>
    <t>Zdejmowanie odbojnic szynowych na mostach</t>
  </si>
  <si>
    <t>m</t>
  </si>
  <si>
    <t>77 d.6.1</t>
  </si>
  <si>
    <t>Rozbiórka toru kolejowego szlakowego LK 229. Materiał przewidziany do ponownej zabudowy</t>
  </si>
  <si>
    <t>78 d.6.1</t>
  </si>
  <si>
    <t>Wybieranie mechaniczne podsypki tłuczniowej</t>
  </si>
  <si>
    <t>79 d.6.1</t>
  </si>
  <si>
    <t>Wybranie nadmiaru tłucznia na odcinku 50 m (odcinek D)</t>
  </si>
  <si>
    <t>6.2.3</t>
  </si>
  <si>
    <t>ROBOTY NAWIERZCHNIOWE</t>
  </si>
  <si>
    <t>6.2.3.1</t>
  </si>
  <si>
    <t>87 d.6.2.3.1</t>
  </si>
  <si>
    <t>Mechaniczne wykonanie zagęszczonej warstwy tłucznia na gotowym podtorzu.</t>
  </si>
  <si>
    <t>6.2.3.2</t>
  </si>
  <si>
    <t>88 d.6.2.3.2</t>
  </si>
  <si>
    <t>Mechaniczne układanie toru bezstykowego z szyn 49E1 na podkładach strunobetonowych z przytwierdzeniem sprężystym. Rozstaw podkładów 0,6 m - powtórny montaż zdemontowanej nawierzchni istniejącej.</t>
  </si>
  <si>
    <t>90 d.6.2.3.2</t>
  </si>
  <si>
    <t>Mechaniczne balastowanie toru na podkładach strunobetonowych ułożonego na wcześniej przygotowanej warstwie tłucznia, z podbiciem stabilizacyjnym i oprofilowaniem toru.</t>
  </si>
  <si>
    <t>6.2.3.5</t>
  </si>
  <si>
    <t>Układanie różnych elementów nawierzchni kolejowej</t>
  </si>
  <si>
    <t>94 d.6.2.3.5</t>
  </si>
  <si>
    <t>Powtórny montaż odbojnic wraz z dziobami odbojnic szynowych w obiekcie w km 31+930</t>
  </si>
  <si>
    <t>53 d.3.3</t>
  </si>
  <si>
    <t>54 d.3.3</t>
  </si>
  <si>
    <t>55 d.3.3</t>
  </si>
  <si>
    <t>Montaż odbojnic (most kolejowy KM 163,575)</t>
  </si>
  <si>
    <t>Montaż odbojnic (wiadukt kolejowy KM 175,320)</t>
  </si>
  <si>
    <t>Montaż odbojnic (wiadukt kolejowy KM 177,260)</t>
  </si>
  <si>
    <t>Montaż przyrządów wyrównawczych (wiadukt kolejowy KM 177,260)</t>
  </si>
  <si>
    <t>Montaż odbojnic (wiadukt drogowy KM 173,725)</t>
  </si>
  <si>
    <t>Układanie rozjazdów łukowych wykonanych z rozjazdów 60E1-500-1:12 na podrozjazdnicach strunobetonowych z przytwierdzeniem sprężystym (Glincz - rozj. proj. nr 3 i 5) - rozjazd dostarczany w blokach.</t>
  </si>
  <si>
    <t>Układanie rozjazdów łukowych wykonanych z rozjazdów typu 60E1-760-1:14 na podrozjazdnicach strunobetonowych z przytwierdzeniem sprężystym (Glincz rozj. proj. nr 1, 2, 4, 11). Rozjazd dostarczany w blokach prefabrykowanych.</t>
  </si>
  <si>
    <t>Układanie rozjazdów łukowych wykonanych z rozjazdów 60E1-1200-1:18,5 na podrozjazdnicach strunobetonowych z przytwierdzeniem sprężystym (Glincz - rozj. proj. nr 12) - rozjazd dostarczany w blokach.</t>
  </si>
  <si>
    <t>Rozebranie żelbetowych płyt przejazdowych</t>
  </si>
  <si>
    <t>D.01.02.02</t>
  </si>
  <si>
    <t>D.10.01.01</t>
  </si>
  <si>
    <t>ELEMENTY WIBROAKUSTYCZNE</t>
  </si>
  <si>
    <t>4.1</t>
  </si>
  <si>
    <t>Tłumiki akustyczne</t>
  </si>
  <si>
    <t>72 d.4.1</t>
  </si>
  <si>
    <t>Wykonanie nawierzchni z płyt prefabrykowanych małogabarytowych, wewnętrzna płyta żelbetowa (zapewnienie geowłókniny pod płyty Mirosław Ujski)</t>
  </si>
  <si>
    <t>Montaż tłumików akustycznych do szyn. (Jednostka obmiarowa 1 "km" obejmuje montaż absorberów dla dwóch toków szynowych toru pojedyńczego. Absorbety montowane po obu stronach szyny).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</si>
</sst>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d.00.00.00\."/>
    <numFmt numFmtId="166" formatCode="#,##0.00\ &quot;zł&quot;"/>
  </numFmts>
  <fonts count="16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0" fillId="0" borderId="0"/>
    <xf numFmtId="0" fontId="1" fillId="0" borderId="0" applyNumberFormat="0" applyFill="0" applyBorder="0" applyAlignment="0" applyProtection="0"/>
    <xf numFmtId="0" fontId="12" fillId="0" borderId="0"/>
    <xf numFmtId="0" fontId="12" fillId="0" borderId="0" applyProtection="0"/>
    <xf numFmtId="0" fontId="12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4" fontId="0" fillId="0" borderId="0" xfId="0" applyNumberFormat="1" applyAlignment="1">
      <alignment horizontal="center" vertical="center" wrapText="1"/>
    </xf>
    <xf numFmtId="0" fontId="11" fillId="0" borderId="0" xfId="0" applyFont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5" fontId="2" fillId="2" borderId="10" xfId="3" applyNumberFormat="1" applyFont="1" applyFill="1" applyBorder="1" applyAlignment="1">
      <alignment horizontal="center" vertical="center"/>
    </xf>
    <xf numFmtId="4" fontId="13" fillId="2" borderId="1" xfId="2" applyNumberFormat="1" applyFont="1" applyFill="1" applyBorder="1" applyAlignment="1" applyProtection="1">
      <alignment horizontal="center" vertical="center"/>
    </xf>
    <xf numFmtId="4" fontId="2" fillId="2" borderId="4" xfId="2" applyNumberFormat="1" applyFont="1" applyFill="1" applyBorder="1" applyAlignment="1" applyProtection="1">
      <alignment horizontal="center" vertical="center"/>
    </xf>
    <xf numFmtId="0" fontId="9" fillId="2" borderId="11" xfId="2" applyNumberFormat="1" applyFont="1" applyFill="1" applyBorder="1" applyAlignment="1" applyProtection="1">
      <alignment horizontal="center" vertical="center"/>
    </xf>
    <xf numFmtId="0" fontId="4" fillId="0" borderId="4" xfId="5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horizontal="right" wrapText="1"/>
    </xf>
    <xf numFmtId="1" fontId="6" fillId="2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4" fillId="0" borderId="4" xfId="0" applyFont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0" fontId="6" fillId="2" borderId="9" xfId="0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right" vertical="center" wrapText="1"/>
    </xf>
    <xf numFmtId="165" fontId="2" fillId="2" borderId="9" xfId="3" applyNumberFormat="1" applyFont="1" applyFill="1" applyBorder="1" applyAlignment="1">
      <alignment horizontal="center" vertical="center"/>
    </xf>
    <xf numFmtId="4" fontId="2" fillId="2" borderId="12" xfId="2" applyNumberFormat="1" applyFont="1" applyFill="1" applyBorder="1" applyAlignment="1" applyProtection="1">
      <alignment horizontal="right" vertical="center"/>
    </xf>
    <xf numFmtId="49" fontId="7" fillId="0" borderId="8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right" vertical="center" wrapText="1"/>
    </xf>
    <xf numFmtId="4" fontId="3" fillId="2" borderId="12" xfId="0" applyNumberFormat="1" applyFont="1" applyFill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166" fontId="15" fillId="0" borderId="4" xfId="0" applyNumberFormat="1" applyFont="1" applyBorder="1" applyAlignment="1">
      <alignment horizontal="right" vertical="center"/>
    </xf>
    <xf numFmtId="0" fontId="4" fillId="0" borderId="4" xfId="4" quotePrefix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wrapText="1"/>
    </xf>
    <xf numFmtId="0" fontId="6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9 2" xfId="5" xr:uid="{16C9D6F9-8A2C-40B8-9C89-6D192B7E8754}"/>
    <cellStyle name="Normalny_SL_KOSZT_Dobr_1 2" xfId="4" xr:uid="{C45BBC03-1E0B-45B7-ACEB-DA90BD42C824}"/>
    <cellStyle name="Normalny_TER_Milsko_droga_KO_OBIEKTY" xfId="3" xr:uid="{DC2ED04C-1234-4C00-B638-5E6DBFAD46B5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5"/>
  <sheetViews>
    <sheetView tabSelected="1" view="pageBreakPreview" zoomScale="85" zoomScaleNormal="70" zoomScaleSheetLayoutView="85" zoomScalePageLayoutView="80" workbookViewId="0">
      <selection activeCell="N11" sqref="N11"/>
    </sheetView>
  </sheetViews>
  <sheetFormatPr defaultRowHeight="13.2" x14ac:dyDescent="0.25"/>
  <cols>
    <col min="1" max="1" width="10.6640625" style="3" customWidth="1"/>
    <col min="2" max="2" width="9.6640625" style="3" customWidth="1"/>
    <col min="3" max="3" width="12.88671875" style="6" customWidth="1"/>
    <col min="4" max="4" width="39.44140625" style="3" customWidth="1"/>
    <col min="5" max="5" width="6.44140625" style="2" customWidth="1"/>
    <col min="6" max="6" width="14" style="4" customWidth="1"/>
    <col min="7" max="7" width="13.88671875" style="5" bestFit="1" customWidth="1"/>
    <col min="8" max="8" width="15.109375" style="24" customWidth="1"/>
  </cols>
  <sheetData>
    <row r="1" spans="1:8" ht="12.75" customHeight="1" x14ac:dyDescent="0.25">
      <c r="A1" s="51" t="s">
        <v>0</v>
      </c>
      <c r="B1" s="52"/>
      <c r="C1" s="52"/>
      <c r="D1" s="52"/>
      <c r="E1" s="52"/>
      <c r="F1" s="52"/>
      <c r="G1" s="52"/>
      <c r="H1" s="53"/>
    </row>
    <row r="2" spans="1:8" s="1" customFormat="1" x14ac:dyDescent="0.25">
      <c r="A2" s="54" t="s">
        <v>12</v>
      </c>
      <c r="B2" s="55" t="s">
        <v>13</v>
      </c>
      <c r="C2" s="55" t="s">
        <v>56</v>
      </c>
      <c r="D2" s="55" t="s">
        <v>14</v>
      </c>
      <c r="E2" s="55" t="s">
        <v>1</v>
      </c>
      <c r="F2" s="58" t="s">
        <v>15</v>
      </c>
      <c r="G2" s="56" t="s">
        <v>16</v>
      </c>
      <c r="H2" s="57" t="s">
        <v>17</v>
      </c>
    </row>
    <row r="3" spans="1:8" s="1" customFormat="1" ht="20.399999999999999" customHeight="1" x14ac:dyDescent="0.25">
      <c r="A3" s="54"/>
      <c r="B3" s="55"/>
      <c r="C3" s="55"/>
      <c r="D3" s="55"/>
      <c r="E3" s="55"/>
      <c r="F3" s="59"/>
      <c r="G3" s="56"/>
      <c r="H3" s="57"/>
    </row>
    <row r="4" spans="1:8" s="1" customFormat="1" x14ac:dyDescent="0.25">
      <c r="A4" s="29">
        <v>1</v>
      </c>
      <c r="B4" s="7"/>
      <c r="C4" s="8"/>
      <c r="D4" s="25" t="s">
        <v>58</v>
      </c>
      <c r="E4" s="7"/>
      <c r="F4" s="9"/>
      <c r="G4" s="10"/>
      <c r="H4" s="30"/>
    </row>
    <row r="5" spans="1:8" ht="31.5" customHeight="1" x14ac:dyDescent="0.25">
      <c r="A5" s="31" t="s">
        <v>2</v>
      </c>
      <c r="B5" s="11" t="s">
        <v>3</v>
      </c>
      <c r="C5" s="11">
        <v>100106697</v>
      </c>
      <c r="D5" s="11" t="s">
        <v>38</v>
      </c>
      <c r="E5" s="11" t="s">
        <v>4</v>
      </c>
      <c r="F5" s="12">
        <f>1.003+0.007+0.414+0.015+0.385+0.1</f>
        <v>1.9239999999999999</v>
      </c>
      <c r="G5" s="13"/>
      <c r="H5" s="32"/>
    </row>
    <row r="6" spans="1:8" ht="34.5" customHeight="1" x14ac:dyDescent="0.25">
      <c r="A6" s="31" t="s">
        <v>5</v>
      </c>
      <c r="B6" s="11" t="s">
        <v>3</v>
      </c>
      <c r="C6" s="11">
        <v>100106698</v>
      </c>
      <c r="D6" s="11" t="s">
        <v>39</v>
      </c>
      <c r="E6" s="11" t="s">
        <v>4</v>
      </c>
      <c r="F6" s="12">
        <f>1.303+2.134+0.485+0.054+2.242+0.306+1.291+0.026+2.14+1.704+0.294+0.1</f>
        <v>12.079000000000001</v>
      </c>
      <c r="G6" s="13"/>
      <c r="H6" s="32"/>
    </row>
    <row r="7" spans="1:8" ht="42.75" customHeight="1" x14ac:dyDescent="0.25">
      <c r="A7" s="31" t="s">
        <v>7</v>
      </c>
      <c r="B7" s="11" t="s">
        <v>3</v>
      </c>
      <c r="C7" s="11">
        <v>100106700</v>
      </c>
      <c r="D7" s="11" t="s">
        <v>50</v>
      </c>
      <c r="E7" s="11" t="s">
        <v>4</v>
      </c>
      <c r="F7" s="12">
        <f>0.01+0.008+0.008+0.01+0.044</f>
        <v>0.08</v>
      </c>
      <c r="G7" s="13"/>
      <c r="H7" s="32"/>
    </row>
    <row r="8" spans="1:8" ht="25.8" customHeight="1" x14ac:dyDescent="0.25">
      <c r="A8" s="31" t="s">
        <v>59</v>
      </c>
      <c r="B8" s="11" t="s">
        <v>3</v>
      </c>
      <c r="C8" s="11">
        <v>100106702</v>
      </c>
      <c r="D8" s="11" t="s">
        <v>62</v>
      </c>
      <c r="E8" s="11" t="s">
        <v>6</v>
      </c>
      <c r="F8" s="12">
        <v>1</v>
      </c>
      <c r="G8" s="13"/>
      <c r="H8" s="32"/>
    </row>
    <row r="9" spans="1:8" s="26" customFormat="1" ht="22.8" x14ac:dyDescent="0.25">
      <c r="A9" s="31" t="s">
        <v>60</v>
      </c>
      <c r="B9" s="11" t="s">
        <v>3</v>
      </c>
      <c r="C9" s="11">
        <v>100106705</v>
      </c>
      <c r="D9" s="11" t="s">
        <v>61</v>
      </c>
      <c r="E9" s="11" t="s">
        <v>6</v>
      </c>
      <c r="F9" s="12">
        <v>1</v>
      </c>
      <c r="G9" s="13"/>
      <c r="H9" s="32"/>
    </row>
    <row r="10" spans="1:8" x14ac:dyDescent="0.25">
      <c r="A10" s="33">
        <v>3</v>
      </c>
      <c r="B10" s="14"/>
      <c r="C10" s="14"/>
      <c r="D10" s="14" t="s">
        <v>19</v>
      </c>
      <c r="E10" s="14"/>
      <c r="F10" s="15"/>
      <c r="G10" s="16"/>
      <c r="H10" s="34"/>
    </row>
    <row r="11" spans="1:8" x14ac:dyDescent="0.25">
      <c r="A11" s="33" t="s">
        <v>31</v>
      </c>
      <c r="B11" s="14"/>
      <c r="C11" s="14"/>
      <c r="D11" s="14" t="s">
        <v>32</v>
      </c>
      <c r="E11" s="14"/>
      <c r="F11" s="15"/>
      <c r="G11" s="16"/>
      <c r="H11" s="34"/>
    </row>
    <row r="12" spans="1:8" ht="39" customHeight="1" x14ac:dyDescent="0.25">
      <c r="A12" s="31" t="s">
        <v>51</v>
      </c>
      <c r="B12" s="11" t="s">
        <v>9</v>
      </c>
      <c r="C12" s="11">
        <v>100106736</v>
      </c>
      <c r="D12" s="11" t="s">
        <v>54</v>
      </c>
      <c r="E12" s="11" t="s">
        <v>8</v>
      </c>
      <c r="F12" s="12">
        <f>(43366.37+35065.77+932.48)/2+1000</f>
        <v>40682.31</v>
      </c>
      <c r="G12" s="13"/>
      <c r="H12" s="32"/>
    </row>
    <row r="13" spans="1:8" x14ac:dyDescent="0.25">
      <c r="A13" s="33" t="s">
        <v>33</v>
      </c>
      <c r="B13" s="14"/>
      <c r="C13" s="14"/>
      <c r="D13" s="14" t="s">
        <v>20</v>
      </c>
      <c r="E13" s="14"/>
      <c r="F13" s="15"/>
      <c r="G13" s="16"/>
      <c r="H13" s="34"/>
    </row>
    <row r="14" spans="1:8" ht="62.25" customHeight="1" x14ac:dyDescent="0.25">
      <c r="A14" s="31" t="s">
        <v>25</v>
      </c>
      <c r="B14" s="11" t="s">
        <v>9</v>
      </c>
      <c r="C14" s="11">
        <v>100106738</v>
      </c>
      <c r="D14" s="11" t="s">
        <v>21</v>
      </c>
      <c r="E14" s="11" t="s">
        <v>4</v>
      </c>
      <c r="F14" s="12">
        <f>(20927.113+35.399+142.354+485.449+143.642+142.332+129.341+143.773+40.028+121.231+44.343+149.597+673.22+164.728+40.018+123.111+40.017+118.472+140.349+103.289+187.309+203.847+30+58.128+30+53.282+71.587+30+474.53+120.272+133.85+120.267+99.748+57.274+99.75+120.314+367.595+120.3+150.836+122.43+152.203+105+87.207+58.474+151.304-61.06-61.099)/1000+0.1</f>
        <v>27.091000000000001</v>
      </c>
      <c r="G14" s="13"/>
      <c r="H14" s="32"/>
    </row>
    <row r="15" spans="1:8" ht="84" customHeight="1" x14ac:dyDescent="0.25">
      <c r="A15" s="31" t="s">
        <v>26</v>
      </c>
      <c r="B15" s="11" t="s">
        <v>9</v>
      </c>
      <c r="C15" s="11">
        <v>100106739</v>
      </c>
      <c r="D15" s="11" t="s">
        <v>22</v>
      </c>
      <c r="E15" s="11" t="s">
        <v>4</v>
      </c>
      <c r="F15" s="12">
        <f>(131.5+131.5+65.14+65.002+57.578+57.582+61.06+61.099)/1000+0.01</f>
        <v>0.64</v>
      </c>
      <c r="G15" s="13"/>
      <c r="H15" s="32"/>
    </row>
    <row r="16" spans="1:8" ht="61.5" customHeight="1" x14ac:dyDescent="0.25">
      <c r="A16" s="31" t="s">
        <v>27</v>
      </c>
      <c r="B16" s="11" t="s">
        <v>9</v>
      </c>
      <c r="C16" s="11">
        <v>100106740</v>
      </c>
      <c r="D16" s="11" t="s">
        <v>23</v>
      </c>
      <c r="E16" s="11" t="s">
        <v>4</v>
      </c>
      <c r="F16" s="12">
        <f>(27.801+123.055)/1000+0.01</f>
        <v>0.161</v>
      </c>
      <c r="G16" s="13"/>
      <c r="H16" s="32"/>
    </row>
    <row r="17" spans="1:8" ht="68.25" customHeight="1" x14ac:dyDescent="0.25">
      <c r="A17" s="31" t="s">
        <v>40</v>
      </c>
      <c r="B17" s="11" t="s">
        <v>9</v>
      </c>
      <c r="C17" s="11">
        <v>100106742</v>
      </c>
      <c r="D17" s="11" t="s">
        <v>24</v>
      </c>
      <c r="E17" s="11" t="s">
        <v>4</v>
      </c>
      <c r="F17" s="12">
        <f>(76.458+30+55)/1000+0.01</f>
        <v>0.17100000000000001</v>
      </c>
      <c r="G17" s="13"/>
      <c r="H17" s="32"/>
    </row>
    <row r="18" spans="1:8" ht="74.25" customHeight="1" x14ac:dyDescent="0.25">
      <c r="A18" s="31" t="s">
        <v>41</v>
      </c>
      <c r="B18" s="11" t="s">
        <v>9</v>
      </c>
      <c r="C18" s="11">
        <v>100106743</v>
      </c>
      <c r="D18" s="11" t="s">
        <v>46</v>
      </c>
      <c r="E18" s="11" t="s">
        <v>4</v>
      </c>
      <c r="F18" s="12">
        <f>(41.506+140.663+80+50.019+57.2+176.288+45)/1000+0.01</f>
        <v>0.60099999999999998</v>
      </c>
      <c r="G18" s="13"/>
      <c r="H18" s="32"/>
    </row>
    <row r="19" spans="1:8" ht="22.8" x14ac:dyDescent="0.25">
      <c r="A19" s="31" t="s">
        <v>42</v>
      </c>
      <c r="B19" s="11" t="s">
        <v>9</v>
      </c>
      <c r="C19" s="11">
        <v>100106744</v>
      </c>
      <c r="D19" s="11" t="s">
        <v>47</v>
      </c>
      <c r="E19" s="11" t="s">
        <v>6</v>
      </c>
      <c r="F19" s="12">
        <v>1</v>
      </c>
      <c r="G19" s="13"/>
      <c r="H19" s="32"/>
    </row>
    <row r="20" spans="1:8" x14ac:dyDescent="0.25">
      <c r="A20" s="33" t="s">
        <v>34</v>
      </c>
      <c r="B20" s="14"/>
      <c r="C20" s="14"/>
      <c r="D20" s="14" t="s">
        <v>28</v>
      </c>
      <c r="E20" s="14"/>
      <c r="F20" s="15"/>
      <c r="G20" s="16"/>
      <c r="H20" s="34"/>
    </row>
    <row r="21" spans="1:8" ht="63" customHeight="1" x14ac:dyDescent="0.25">
      <c r="A21" s="31" t="s">
        <v>91</v>
      </c>
      <c r="B21" s="11" t="s">
        <v>10</v>
      </c>
      <c r="C21" s="11">
        <v>100106754</v>
      </c>
      <c r="D21" s="27" t="s">
        <v>99</v>
      </c>
      <c r="E21" s="11" t="s">
        <v>11</v>
      </c>
      <c r="F21" s="12">
        <v>2</v>
      </c>
      <c r="G21" s="13"/>
      <c r="H21" s="32"/>
    </row>
    <row r="22" spans="1:8" ht="63" customHeight="1" x14ac:dyDescent="0.25">
      <c r="A22" s="31" t="s">
        <v>92</v>
      </c>
      <c r="B22" s="11" t="s">
        <v>10</v>
      </c>
      <c r="C22" s="11">
        <v>100106755</v>
      </c>
      <c r="D22" s="27" t="s">
        <v>100</v>
      </c>
      <c r="E22" s="11" t="s">
        <v>11</v>
      </c>
      <c r="F22" s="12">
        <v>4</v>
      </c>
      <c r="G22" s="13"/>
      <c r="H22" s="32"/>
    </row>
    <row r="23" spans="1:8" ht="63" customHeight="1" x14ac:dyDescent="0.25">
      <c r="A23" s="31" t="s">
        <v>93</v>
      </c>
      <c r="B23" s="11" t="s">
        <v>10</v>
      </c>
      <c r="C23" s="11">
        <v>100106756</v>
      </c>
      <c r="D23" s="27" t="s">
        <v>101</v>
      </c>
      <c r="E23" s="11" t="s">
        <v>11</v>
      </c>
      <c r="F23" s="12">
        <v>1</v>
      </c>
      <c r="G23" s="13"/>
      <c r="H23" s="32"/>
    </row>
    <row r="24" spans="1:8" ht="54.75" customHeight="1" x14ac:dyDescent="0.25">
      <c r="A24" s="31" t="s">
        <v>43</v>
      </c>
      <c r="B24" s="11" t="s">
        <v>9</v>
      </c>
      <c r="C24" s="11">
        <v>100106760</v>
      </c>
      <c r="D24" s="27" t="s">
        <v>35</v>
      </c>
      <c r="E24" s="11" t="s">
        <v>4</v>
      </c>
      <c r="F24" s="12">
        <f>(16.142+10.018+7.967+2.049+(14.969/2)+9.872)/1000</f>
        <v>5.3999999999999999E-2</v>
      </c>
      <c r="G24" s="13"/>
      <c r="H24" s="32"/>
    </row>
    <row r="25" spans="1:8" ht="74.25" customHeight="1" x14ac:dyDescent="0.25">
      <c r="A25" s="31" t="s">
        <v>44</v>
      </c>
      <c r="B25" s="11" t="s">
        <v>9</v>
      </c>
      <c r="C25" s="11">
        <v>100106761</v>
      </c>
      <c r="D25" s="11" t="s">
        <v>48</v>
      </c>
      <c r="E25" s="11" t="s">
        <v>4</v>
      </c>
      <c r="F25" s="12">
        <f>(7.743+2.275+(14.969/2)+7.927+11.214+6.544+6.073+4.012+11.975+6.9+9.972)/1000</f>
        <v>8.2000000000000003E-2</v>
      </c>
      <c r="G25" s="13"/>
      <c r="H25" s="32"/>
    </row>
    <row r="26" spans="1:8" ht="58.5" customHeight="1" x14ac:dyDescent="0.25">
      <c r="A26" s="31" t="s">
        <v>45</v>
      </c>
      <c r="B26" s="11" t="s">
        <v>9</v>
      </c>
      <c r="C26" s="11">
        <v>100106762</v>
      </c>
      <c r="D26" s="11" t="s">
        <v>36</v>
      </c>
      <c r="E26" s="11" t="s">
        <v>4</v>
      </c>
      <c r="F26" s="12">
        <f>((14.969/2)+1.151)/1000</f>
        <v>8.9999999999999993E-3</v>
      </c>
      <c r="G26" s="13"/>
      <c r="H26" s="32"/>
    </row>
    <row r="27" spans="1:8" ht="32.25" customHeight="1" x14ac:dyDescent="0.25">
      <c r="A27" s="33" t="s">
        <v>37</v>
      </c>
      <c r="B27" s="14"/>
      <c r="C27" s="14"/>
      <c r="D27" s="14" t="s">
        <v>29</v>
      </c>
      <c r="E27" s="14"/>
      <c r="F27" s="15"/>
      <c r="G27" s="16"/>
      <c r="H27" s="34"/>
    </row>
    <row r="28" spans="1:8" ht="65.25" customHeight="1" x14ac:dyDescent="0.25">
      <c r="A28" s="31" t="s">
        <v>52</v>
      </c>
      <c r="B28" s="11" t="s">
        <v>9</v>
      </c>
      <c r="C28" s="11">
        <v>100106766</v>
      </c>
      <c r="D28" s="11" t="s">
        <v>57</v>
      </c>
      <c r="E28" s="11" t="s">
        <v>8</v>
      </c>
      <c r="F28" s="12">
        <f>(43366.37+35065.77+932.48)/2-F29+500</f>
        <v>39665.81</v>
      </c>
      <c r="G28" s="13"/>
      <c r="H28" s="32"/>
    </row>
    <row r="29" spans="1:8" ht="52.5" customHeight="1" x14ac:dyDescent="0.25">
      <c r="A29" s="31" t="s">
        <v>49</v>
      </c>
      <c r="B29" s="11" t="s">
        <v>10</v>
      </c>
      <c r="C29" s="11">
        <v>100106767</v>
      </c>
      <c r="D29" s="11" t="s">
        <v>30</v>
      </c>
      <c r="E29" s="11" t="s">
        <v>8</v>
      </c>
      <c r="F29" s="12">
        <f>((2*122)+(4*150)+(1*189))/2</f>
        <v>516.5</v>
      </c>
      <c r="G29" s="13"/>
      <c r="H29" s="32"/>
    </row>
    <row r="30" spans="1:8" x14ac:dyDescent="0.25">
      <c r="A30" s="35"/>
      <c r="B30" s="18"/>
      <c r="C30" s="14"/>
      <c r="D30" s="21" t="s">
        <v>55</v>
      </c>
      <c r="E30" s="19"/>
      <c r="F30" s="20"/>
      <c r="G30" s="20"/>
      <c r="H30" s="36"/>
    </row>
    <row r="31" spans="1:8" x14ac:dyDescent="0.25">
      <c r="A31" s="37"/>
      <c r="B31" s="17" t="s">
        <v>53</v>
      </c>
      <c r="C31" s="17">
        <v>100109053</v>
      </c>
      <c r="D31" s="45" t="s">
        <v>94</v>
      </c>
      <c r="E31" s="22" t="s">
        <v>6</v>
      </c>
      <c r="F31" s="12">
        <v>2</v>
      </c>
      <c r="G31" s="12"/>
      <c r="H31" s="38"/>
    </row>
    <row r="32" spans="1:8" x14ac:dyDescent="0.25">
      <c r="A32" s="37"/>
      <c r="B32" s="17" t="s">
        <v>53</v>
      </c>
      <c r="C32" s="17">
        <v>100109480</v>
      </c>
      <c r="D32" s="45" t="s">
        <v>95</v>
      </c>
      <c r="E32" s="22" t="s">
        <v>6</v>
      </c>
      <c r="F32" s="12">
        <v>2</v>
      </c>
      <c r="G32" s="12"/>
      <c r="H32" s="38"/>
    </row>
    <row r="33" spans="1:8" x14ac:dyDescent="0.25">
      <c r="A33" s="37"/>
      <c r="B33" s="17" t="s">
        <v>53</v>
      </c>
      <c r="C33" s="17">
        <v>100109721</v>
      </c>
      <c r="D33" s="45" t="s">
        <v>96</v>
      </c>
      <c r="E33" s="22" t="s">
        <v>6</v>
      </c>
      <c r="F33" s="12">
        <v>2</v>
      </c>
      <c r="G33" s="12"/>
      <c r="H33" s="38"/>
    </row>
    <row r="34" spans="1:8" ht="22.8" x14ac:dyDescent="0.25">
      <c r="A34" s="37"/>
      <c r="B34" s="17" t="s">
        <v>9</v>
      </c>
      <c r="C34" s="17">
        <v>100109720</v>
      </c>
      <c r="D34" s="45" t="s">
        <v>97</v>
      </c>
      <c r="E34" s="22" t="s">
        <v>6</v>
      </c>
      <c r="F34" s="12">
        <v>2</v>
      </c>
      <c r="G34" s="12"/>
      <c r="H34" s="38"/>
    </row>
    <row r="35" spans="1:8" x14ac:dyDescent="0.25">
      <c r="A35" s="37"/>
      <c r="B35" s="17" t="s">
        <v>53</v>
      </c>
      <c r="C35" s="17">
        <v>100110898</v>
      </c>
      <c r="D35" s="45" t="s">
        <v>98</v>
      </c>
      <c r="E35" s="22" t="s">
        <v>6</v>
      </c>
      <c r="F35" s="12">
        <v>2</v>
      </c>
      <c r="G35" s="12"/>
      <c r="H35" s="38"/>
    </row>
    <row r="36" spans="1:8" x14ac:dyDescent="0.25">
      <c r="A36" s="14">
        <v>4</v>
      </c>
      <c r="B36" s="14"/>
      <c r="C36" s="14"/>
      <c r="D36" s="14" t="s">
        <v>105</v>
      </c>
      <c r="E36" s="14"/>
      <c r="F36" s="15"/>
      <c r="G36" s="16"/>
      <c r="H36" s="47"/>
    </row>
    <row r="37" spans="1:8" x14ac:dyDescent="0.25">
      <c r="A37" s="14" t="s">
        <v>106</v>
      </c>
      <c r="B37" s="14"/>
      <c r="C37" s="14"/>
      <c r="D37" s="14" t="s">
        <v>107</v>
      </c>
      <c r="E37" s="14"/>
      <c r="F37" s="15"/>
      <c r="G37" s="16"/>
      <c r="H37" s="47"/>
    </row>
    <row r="38" spans="1:8" ht="62.4" customHeight="1" x14ac:dyDescent="0.25">
      <c r="A38" s="48" t="s">
        <v>108</v>
      </c>
      <c r="B38" s="11" t="s">
        <v>9</v>
      </c>
      <c r="C38" s="11">
        <v>100106773</v>
      </c>
      <c r="D38" s="11" t="s">
        <v>110</v>
      </c>
      <c r="E38" s="11" t="s">
        <v>4</v>
      </c>
      <c r="F38" s="12">
        <f>(278+178)/1000</f>
        <v>0.45600000000000002</v>
      </c>
      <c r="G38" s="13"/>
      <c r="H38" s="49"/>
    </row>
    <row r="39" spans="1:8" ht="62.4" customHeight="1" x14ac:dyDescent="0.25">
      <c r="A39" s="33" t="s">
        <v>64</v>
      </c>
      <c r="B39" s="14"/>
      <c r="C39" s="14"/>
      <c r="D39" s="14" t="s">
        <v>65</v>
      </c>
      <c r="E39" s="14"/>
      <c r="F39" s="28"/>
      <c r="G39" s="28"/>
      <c r="H39" s="39"/>
    </row>
    <row r="40" spans="1:8" x14ac:dyDescent="0.25">
      <c r="A40" s="41" t="s">
        <v>66</v>
      </c>
      <c r="B40" s="14"/>
      <c r="C40" s="14"/>
      <c r="D40" s="14" t="s">
        <v>67</v>
      </c>
      <c r="E40" s="14"/>
      <c r="F40" s="28"/>
      <c r="G40" s="28"/>
      <c r="H40" s="39"/>
    </row>
    <row r="41" spans="1:8" x14ac:dyDescent="0.25">
      <c r="A41" s="40" t="s">
        <v>68</v>
      </c>
      <c r="B41" s="11" t="s">
        <v>3</v>
      </c>
      <c r="C41" s="11">
        <v>100106776</v>
      </c>
      <c r="D41" s="11" t="s">
        <v>69</v>
      </c>
      <c r="E41" s="11" t="s">
        <v>70</v>
      </c>
      <c r="F41" s="12">
        <v>110</v>
      </c>
      <c r="G41" s="12"/>
      <c r="H41" s="38"/>
    </row>
    <row r="42" spans="1:8" ht="22.8" x14ac:dyDescent="0.25">
      <c r="A42" s="40" t="s">
        <v>71</v>
      </c>
      <c r="B42" s="11" t="s">
        <v>3</v>
      </c>
      <c r="C42" s="11">
        <v>100106777</v>
      </c>
      <c r="D42" s="11" t="s">
        <v>72</v>
      </c>
      <c r="E42" s="11" t="s">
        <v>4</v>
      </c>
      <c r="F42" s="12">
        <v>7.0000000000000007E-2</v>
      </c>
      <c r="G42" s="12"/>
      <c r="H42" s="38"/>
    </row>
    <row r="43" spans="1:8" x14ac:dyDescent="0.25">
      <c r="A43" s="40" t="s">
        <v>73</v>
      </c>
      <c r="B43" s="11" t="s">
        <v>3</v>
      </c>
      <c r="C43" s="11">
        <v>100106778</v>
      </c>
      <c r="D43" s="11" t="s">
        <v>74</v>
      </c>
      <c r="E43" s="11" t="s">
        <v>8</v>
      </c>
      <c r="F43" s="12">
        <v>165</v>
      </c>
      <c r="G43" s="12"/>
      <c r="H43" s="38"/>
    </row>
    <row r="44" spans="1:8" ht="22.8" x14ac:dyDescent="0.25">
      <c r="A44" s="40" t="s">
        <v>75</v>
      </c>
      <c r="B44" s="11" t="s">
        <v>3</v>
      </c>
      <c r="C44" s="11">
        <v>100106779</v>
      </c>
      <c r="D44" s="11" t="s">
        <v>76</v>
      </c>
      <c r="E44" s="11" t="s">
        <v>8</v>
      </c>
      <c r="F44" s="12">
        <v>6.5</v>
      </c>
      <c r="G44" s="12"/>
      <c r="H44" s="38"/>
    </row>
    <row r="45" spans="1:8" x14ac:dyDescent="0.25">
      <c r="A45" s="41" t="s">
        <v>77</v>
      </c>
      <c r="B45" s="14"/>
      <c r="C45" s="14"/>
      <c r="D45" s="14" t="s">
        <v>78</v>
      </c>
      <c r="E45" s="14"/>
      <c r="F45" s="15"/>
      <c r="G45" s="15"/>
      <c r="H45" s="42"/>
    </row>
    <row r="46" spans="1:8" x14ac:dyDescent="0.25">
      <c r="A46" s="41" t="s">
        <v>79</v>
      </c>
      <c r="B46" s="14"/>
      <c r="C46" s="14"/>
      <c r="D46" s="14" t="s">
        <v>32</v>
      </c>
      <c r="E46" s="14"/>
      <c r="F46" s="15"/>
      <c r="G46" s="15"/>
      <c r="H46" s="42"/>
    </row>
    <row r="47" spans="1:8" ht="22.8" x14ac:dyDescent="0.25">
      <c r="A47" s="43" t="s">
        <v>80</v>
      </c>
      <c r="B47" s="11" t="s">
        <v>9</v>
      </c>
      <c r="C47" s="11">
        <v>100106787</v>
      </c>
      <c r="D47" s="11" t="s">
        <v>81</v>
      </c>
      <c r="E47" s="11" t="s">
        <v>8</v>
      </c>
      <c r="F47" s="13">
        <v>91</v>
      </c>
      <c r="G47" s="13"/>
      <c r="H47" s="38"/>
    </row>
    <row r="48" spans="1:8" x14ac:dyDescent="0.25">
      <c r="A48" s="41" t="s">
        <v>82</v>
      </c>
      <c r="B48" s="14"/>
      <c r="C48" s="14"/>
      <c r="D48" s="14" t="s">
        <v>20</v>
      </c>
      <c r="E48" s="14"/>
      <c r="F48" s="15"/>
      <c r="G48" s="15"/>
      <c r="H48" s="42"/>
    </row>
    <row r="49" spans="1:8" ht="57" x14ac:dyDescent="0.25">
      <c r="A49" s="43" t="s">
        <v>83</v>
      </c>
      <c r="B49" s="11" t="s">
        <v>9</v>
      </c>
      <c r="C49" s="11">
        <v>100106788</v>
      </c>
      <c r="D49" s="11" t="s">
        <v>84</v>
      </c>
      <c r="E49" s="11" t="s">
        <v>4</v>
      </c>
      <c r="F49" s="12">
        <v>7.0000000000000007E-2</v>
      </c>
      <c r="G49" s="12"/>
      <c r="H49" s="38"/>
    </row>
    <row r="50" spans="1:8" ht="45.6" x14ac:dyDescent="0.25">
      <c r="A50" s="43" t="s">
        <v>85</v>
      </c>
      <c r="B50" s="11" t="s">
        <v>9</v>
      </c>
      <c r="C50" s="11">
        <v>100106789</v>
      </c>
      <c r="D50" s="11" t="s">
        <v>86</v>
      </c>
      <c r="E50" s="11" t="s">
        <v>8</v>
      </c>
      <c r="F50" s="12">
        <v>84</v>
      </c>
      <c r="G50" s="12"/>
      <c r="H50" s="38"/>
    </row>
    <row r="51" spans="1:8" ht="24" x14ac:dyDescent="0.25">
      <c r="A51" s="41" t="s">
        <v>87</v>
      </c>
      <c r="B51" s="14"/>
      <c r="C51" s="14"/>
      <c r="D51" s="14" t="s">
        <v>88</v>
      </c>
      <c r="E51" s="14"/>
      <c r="F51" s="15"/>
      <c r="G51" s="15"/>
      <c r="H51" s="42"/>
    </row>
    <row r="52" spans="1:8" ht="22.8" x14ac:dyDescent="0.25">
      <c r="A52" s="43" t="s">
        <v>89</v>
      </c>
      <c r="B52" s="11" t="s">
        <v>9</v>
      </c>
      <c r="C52" s="11">
        <v>100106793</v>
      </c>
      <c r="D52" s="11" t="s">
        <v>90</v>
      </c>
      <c r="E52" s="11" t="s">
        <v>70</v>
      </c>
      <c r="F52" s="12">
        <v>110</v>
      </c>
      <c r="G52" s="12"/>
      <c r="H52" s="38"/>
    </row>
    <row r="53" spans="1:8" x14ac:dyDescent="0.25">
      <c r="A53" s="46"/>
      <c r="B53" s="46" t="s">
        <v>103</v>
      </c>
      <c r="C53" s="46">
        <v>100106809</v>
      </c>
      <c r="D53" s="46" t="s">
        <v>102</v>
      </c>
      <c r="E53" s="46" t="s">
        <v>63</v>
      </c>
      <c r="F53" s="46">
        <v>54.05</v>
      </c>
      <c r="G53" s="44"/>
      <c r="H53" s="44"/>
    </row>
    <row r="54" spans="1:8" ht="48" customHeight="1" x14ac:dyDescent="0.25">
      <c r="A54" s="46"/>
      <c r="B54" s="46" t="s">
        <v>104</v>
      </c>
      <c r="C54" s="46">
        <v>100106884</v>
      </c>
      <c r="D54" s="46" t="s">
        <v>109</v>
      </c>
      <c r="E54" s="46" t="s">
        <v>63</v>
      </c>
      <c r="F54" s="46">
        <v>110.76</v>
      </c>
      <c r="G54" s="44"/>
      <c r="H54" s="44"/>
    </row>
    <row r="55" spans="1:8" ht="27.75" customHeight="1" x14ac:dyDescent="0.25">
      <c r="A55" s="50" t="s">
        <v>18</v>
      </c>
      <c r="B55" s="50"/>
      <c r="C55" s="50"/>
      <c r="D55" s="50"/>
      <c r="E55" s="50"/>
      <c r="F55" s="50"/>
      <c r="G55" s="50"/>
      <c r="H55" s="23">
        <f>SUM(H5:H54)</f>
        <v>0</v>
      </c>
    </row>
  </sheetData>
  <mergeCells count="10">
    <mergeCell ref="A55:G55"/>
    <mergeCell ref="A1:H1"/>
    <mergeCell ref="A2:A3"/>
    <mergeCell ref="B2:B3"/>
    <mergeCell ref="C2:C3"/>
    <mergeCell ref="D2:D3"/>
    <mergeCell ref="E2:E3"/>
    <mergeCell ref="G2:G3"/>
    <mergeCell ref="H2:H3"/>
    <mergeCell ref="F2:F3"/>
  </mergeCells>
  <phoneticPr fontId="5" type="noConversion"/>
  <pageMargins left="0.70866141732283472" right="0.70866141732283472" top="0.82677165354330717" bottom="0.74803149606299213" header="0.31496062992125984" footer="0.31496062992125984"/>
  <pageSetup paperSize="9" scale="72" firstPageNumber="2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KOSZTORYS INWESTORSKI</oddHeader>
    <oddFooter>&amp;LWersja 10&amp;R&amp;P z 8</oddFooter>
  </headerFooter>
  <rowBreaks count="1" manualBreakCount="1">
    <brk id="2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Cieślak Sara</cp:lastModifiedBy>
  <cp:lastPrinted>2025-05-13T10:35:14Z</cp:lastPrinted>
  <dcterms:created xsi:type="dcterms:W3CDTF">2014-06-03T15:49:30Z</dcterms:created>
  <dcterms:modified xsi:type="dcterms:W3CDTF">2025-05-13T11:19:04Z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